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0" yWindow="255" windowWidth="16230" windowHeight="9900" activeTab="0"/>
  </bookViews>
  <sheets>
    <sheet name="Introduction" sheetId="1" r:id="rId1"/>
    <sheet name="Calculator" sheetId="2" r:id="rId2"/>
    <sheet name="Results" sheetId="3" r:id="rId3"/>
    <sheet name="Charts" sheetId="4" r:id="rId4"/>
    <sheet name="Summary" sheetId="5" r:id="rId5"/>
    <sheet name="FAQs" sheetId="6" r:id="rId6"/>
    <sheet name="Data" sheetId="7" state="veryHidden" r:id="rId7"/>
    <sheet name="Conversion factors" sheetId="8" state="veryHidden" r:id="rId8"/>
  </sheets>
  <definedNames/>
  <calcPr fullCalcOnLoad="1"/>
</workbook>
</file>

<file path=xl/comments8.xml><?xml version="1.0" encoding="utf-8"?>
<comments xmlns="http://schemas.openxmlformats.org/spreadsheetml/2006/main">
  <authors>
    <author>E.Swithenby</author>
  </authors>
  <commentList>
    <comment ref="D49" authorId="0">
      <text>
        <r>
          <rPr>
            <b/>
            <sz val="9"/>
            <rFont val="Tahoma"/>
            <family val="2"/>
          </rPr>
          <t>E.Swithenby:</t>
        </r>
        <r>
          <rPr>
            <sz val="9"/>
            <rFont val="Tahoma"/>
            <family val="2"/>
          </rPr>
          <t xml:space="preserve">
updated from 0.37 (10/1/2012)</t>
        </r>
      </text>
    </comment>
    <comment ref="F49" authorId="0">
      <text>
        <r>
          <rPr>
            <b/>
            <sz val="9"/>
            <rFont val="Tahoma"/>
            <family val="2"/>
          </rPr>
          <t>E.Swithenby:</t>
        </r>
        <r>
          <rPr>
            <sz val="9"/>
            <rFont val="Tahoma"/>
            <family val="2"/>
          </rPr>
          <t xml:space="preserve">
Updated from 0.05 (10/1/2012)
</t>
        </r>
      </text>
    </comment>
    <comment ref="D52" authorId="0">
      <text>
        <r>
          <rPr>
            <b/>
            <sz val="9"/>
            <rFont val="Tahoma"/>
            <family val="2"/>
          </rPr>
          <t>E.Swithenby:</t>
        </r>
        <r>
          <rPr>
            <sz val="9"/>
            <rFont val="Tahoma"/>
            <family val="2"/>
          </rPr>
          <t xml:space="preserve">
rounded up in final report</t>
        </r>
      </text>
    </comment>
    <comment ref="B74" authorId="0">
      <text>
        <r>
          <rPr>
            <sz val="9"/>
            <rFont val="Tahoma"/>
            <family val="2"/>
          </rPr>
          <t>unlikely to be used for additional heating as the storage heater would be charged overnight then release heat over the day. Assumed an electric room heater for additional heating, hence identical energy and emissions</t>
        </r>
      </text>
    </comment>
  </commentList>
</comments>
</file>

<file path=xl/sharedStrings.xml><?xml version="1.0" encoding="utf-8"?>
<sst xmlns="http://schemas.openxmlformats.org/spreadsheetml/2006/main" count="856" uniqueCount="465">
  <si>
    <t>TRAVEL</t>
  </si>
  <si>
    <t>Energy consumption (MJ)</t>
  </si>
  <si>
    <r>
      <t>CO</t>
    </r>
    <r>
      <rPr>
        <b/>
        <vertAlign val="subscript"/>
        <sz val="11"/>
        <color indexed="8"/>
        <rFont val="Calibri"/>
        <family val="2"/>
      </rPr>
      <t>2</t>
    </r>
    <r>
      <rPr>
        <b/>
        <sz val="11"/>
        <color indexed="8"/>
        <rFont val="Calibri"/>
        <family val="2"/>
      </rPr>
      <t xml:space="preserve"> Emissions (kg)</t>
    </r>
  </si>
  <si>
    <t>ICT</t>
  </si>
  <si>
    <t>Residential energy</t>
  </si>
  <si>
    <t>Conversion factors</t>
  </si>
  <si>
    <t>Energy consumption</t>
  </si>
  <si>
    <t>units</t>
  </si>
  <si>
    <t>CO2 emissions(kg)</t>
  </si>
  <si>
    <t>Carbon conversion factor</t>
  </si>
  <si>
    <t>Car</t>
  </si>
  <si>
    <t>Petrol</t>
  </si>
  <si>
    <t>up to 1.3 lire engine</t>
  </si>
  <si>
    <t>MJ per vehicle mile</t>
  </si>
  <si>
    <t>kg Co2 per vehicle mile</t>
  </si>
  <si>
    <t>based on 0.248Kg of CO2 per kWh</t>
  </si>
  <si>
    <t>from 1.3 - 1.6 litre engine</t>
  </si>
  <si>
    <t>from 1.6 - 2.0 litre engine</t>
  </si>
  <si>
    <t>above 2.0 litre engine</t>
  </si>
  <si>
    <t>Diesel</t>
  </si>
  <si>
    <t>based on 0.257Kg of CO2 per kWh</t>
  </si>
  <si>
    <t xml:space="preserve">above 2.0 litre engine </t>
  </si>
  <si>
    <t>Electric</t>
  </si>
  <si>
    <t>kg CO2 per vehicle mile</t>
  </si>
  <si>
    <t>LPG</t>
  </si>
  <si>
    <t>Medium (up to 1.6)</t>
  </si>
  <si>
    <t>based on 0.229Kg of CO2 per kWh</t>
  </si>
  <si>
    <t>Large (over 1.6)</t>
  </si>
  <si>
    <t>Average</t>
  </si>
  <si>
    <t>Hybrid petrol</t>
  </si>
  <si>
    <t>Bus</t>
  </si>
  <si>
    <t>Local bus</t>
  </si>
  <si>
    <t>MJ per passenger mile</t>
  </si>
  <si>
    <t>kg per passenger mile</t>
  </si>
  <si>
    <t>Long distance (express) coach</t>
  </si>
  <si>
    <t>Motorbike</t>
  </si>
  <si>
    <t>Average all motorcyles</t>
  </si>
  <si>
    <t>Train</t>
  </si>
  <si>
    <t>50:50 electric/diesel</t>
  </si>
  <si>
    <t>national rail</t>
  </si>
  <si>
    <t>kg CO2 per passenger mile</t>
  </si>
  <si>
    <t>based on 0.482Kg (electricity) &amp; 0.257Kg (diesel) of CO2 per kWh</t>
  </si>
  <si>
    <t>electric</t>
  </si>
  <si>
    <t>Light rail and tram</t>
  </si>
  <si>
    <t>Underground</t>
  </si>
  <si>
    <t>based on 0.482Kg of CO2 per kWh</t>
  </si>
  <si>
    <t>Air</t>
  </si>
  <si>
    <t>aviation spirit</t>
  </si>
  <si>
    <t>long haul</t>
  </si>
  <si>
    <t>based on 0.25985kg of CO2 per kWh</t>
  </si>
  <si>
    <t>short haul</t>
  </si>
  <si>
    <t>Computer</t>
  </si>
  <si>
    <t>Desktop manufacture</t>
  </si>
  <si>
    <t>MJ per PC</t>
  </si>
  <si>
    <t>kg CO2 per PC</t>
  </si>
  <si>
    <t>Laptop manufacture</t>
  </si>
  <si>
    <t>Tablet device manufacture</t>
  </si>
  <si>
    <t>MJ per device</t>
  </si>
  <si>
    <t>kg CO2 per device</t>
  </si>
  <si>
    <t>Other Portable technology</t>
  </si>
  <si>
    <t>PC use</t>
  </si>
  <si>
    <t>High powered (uses 100 watts when active)</t>
  </si>
  <si>
    <t xml:space="preserve">MJ per hour </t>
  </si>
  <si>
    <t>kg CO2 per hour</t>
  </si>
  <si>
    <t>Medium powered (uses 60 watts when active)</t>
  </si>
  <si>
    <t>Low powered (uses 30 watts when active)</t>
  </si>
  <si>
    <t>Laptop</t>
  </si>
  <si>
    <t>MJ per hour</t>
  </si>
  <si>
    <t>Monitor</t>
  </si>
  <si>
    <t>Flat LCD/TFT use</t>
  </si>
  <si>
    <t>CRT use</t>
  </si>
  <si>
    <t>Tablet device</t>
  </si>
  <si>
    <t>in use</t>
  </si>
  <si>
    <t>Other portable technology</t>
  </si>
  <si>
    <t>Router</t>
  </si>
  <si>
    <t>Connection to the internet</t>
  </si>
  <si>
    <t>equipment comprising the internet, less desktop and laptop energy</t>
  </si>
  <si>
    <t xml:space="preserve">as above, including desktop (plus monitor) or laptop to connect </t>
  </si>
  <si>
    <t>VLE</t>
  </si>
  <si>
    <t>Total load, including IT euipment, aircon, ups, etc</t>
  </si>
  <si>
    <t>as above, per student (based on 200,000 users)</t>
  </si>
  <si>
    <t>Printers</t>
  </si>
  <si>
    <t>Home printer</t>
  </si>
  <si>
    <t>Monochrome laser</t>
  </si>
  <si>
    <t>Inkjet printer</t>
  </si>
  <si>
    <t>Laser mdf</t>
  </si>
  <si>
    <t>Campus printer</t>
  </si>
  <si>
    <t>High/medium volume copier/mdf</t>
  </si>
  <si>
    <t>Low/medium voluime copier/mdf</t>
  </si>
  <si>
    <t>Networked monchrome</t>
  </si>
  <si>
    <t>Networked laser</t>
  </si>
  <si>
    <t>Residential heating</t>
  </si>
  <si>
    <t>University residences</t>
  </si>
  <si>
    <t>MJ per 10 CAT credits</t>
  </si>
  <si>
    <t xml:space="preserve">kg per 10 CAT credits </t>
  </si>
  <si>
    <t>based on full time study of 120 CAT credits over 30 weeks</t>
  </si>
  <si>
    <t>non-university residences</t>
  </si>
  <si>
    <t>based on 3 person shared occupancy of a flat, house, lodgings, etc, and energy consumption over 30 weeks study towards 120 CAT credits</t>
  </si>
  <si>
    <t>Additional home heating</t>
  </si>
  <si>
    <t>Central heating</t>
  </si>
  <si>
    <t>standard/regular mains gas boiler</t>
  </si>
  <si>
    <t xml:space="preserve">Based on 0.204Kg of CO2 per kWh </t>
  </si>
  <si>
    <t>combination mains gas bolier</t>
  </si>
  <si>
    <t>condensing mains gas boiler</t>
  </si>
  <si>
    <t>oil boiler</t>
  </si>
  <si>
    <t>based on 0.279Kg of CO2 per kWh</t>
  </si>
  <si>
    <t>solid fuel boiler</t>
  </si>
  <si>
    <t>based on 0.311Kg of CO2 per kWh</t>
  </si>
  <si>
    <t>electric storage heaters</t>
  </si>
  <si>
    <t>based on 0.482Kg of CO2 per kWH</t>
  </si>
  <si>
    <t>heat pump system</t>
  </si>
  <si>
    <t>MJ per year</t>
  </si>
  <si>
    <t>kg CO2 per year</t>
  </si>
  <si>
    <t>Room heater</t>
  </si>
  <si>
    <t>mains gas (e.g. gas fire)</t>
  </si>
  <si>
    <t>LPG bottled gas</t>
  </si>
  <si>
    <t>based on 0.229Kg of CO2 per kWH</t>
  </si>
  <si>
    <t>Closed biomass or wood fuel heater</t>
  </si>
  <si>
    <t>Based on annual consumption data</t>
  </si>
  <si>
    <t>Closed solid fuel heater</t>
  </si>
  <si>
    <t>Open solid fuel heater</t>
  </si>
  <si>
    <t>secondary heating option</t>
  </si>
  <si>
    <t>Lighting</t>
  </si>
  <si>
    <t>Low energy lighting</t>
  </si>
  <si>
    <t>11 Watts</t>
  </si>
  <si>
    <t>based on 0.482Kg of CO2 per kWh (and 2 lights in use)</t>
  </si>
  <si>
    <t>Some low energy</t>
  </si>
  <si>
    <t>35 Watts</t>
  </si>
  <si>
    <t>Normal lighting (no low energy)</t>
  </si>
  <si>
    <t>60 Watts</t>
  </si>
  <si>
    <t>Books and paper</t>
  </si>
  <si>
    <t>Books</t>
  </si>
  <si>
    <t>Scholarly books (average 500 pages)</t>
  </si>
  <si>
    <t>MJ per book</t>
  </si>
  <si>
    <t>kg CO2 per book</t>
  </si>
  <si>
    <t>Scholarly books (average 250 pages)</t>
  </si>
  <si>
    <t>books</t>
  </si>
  <si>
    <t>Scholarly books (average 375 pages)</t>
  </si>
  <si>
    <t>Average book weight 1.052kg</t>
  </si>
  <si>
    <t>MJ per kg</t>
  </si>
  <si>
    <t>kg CO2 per kilo book</t>
  </si>
  <si>
    <t>Paper</t>
  </si>
  <si>
    <t>copy paper</t>
  </si>
  <si>
    <t>MJ per Kg</t>
  </si>
  <si>
    <t>kg CO2 per kg of paper</t>
  </si>
  <si>
    <t>MJ per sheet</t>
  </si>
  <si>
    <t>kg CO2 per sheet</t>
  </si>
  <si>
    <t>Newspaper</t>
  </si>
  <si>
    <t>assumed weight 0.20kg</t>
  </si>
  <si>
    <t>MJ per newspaper</t>
  </si>
  <si>
    <t>kg CO2 per newspaper</t>
  </si>
  <si>
    <t>Magazine</t>
  </si>
  <si>
    <t>assumed weight 0.25kg</t>
  </si>
  <si>
    <t>MJ per magazine</t>
  </si>
  <si>
    <t>kg CO2 per magazine</t>
  </si>
  <si>
    <t>Newspaper and magazine combined</t>
  </si>
  <si>
    <t>MJ per item</t>
  </si>
  <si>
    <t>kg CO2 per item</t>
  </si>
  <si>
    <t>Delivery of course materials</t>
  </si>
  <si>
    <t>MJ per kg of parcel delivered</t>
  </si>
  <si>
    <t>kg CO2 per kg of parcel delivered</t>
  </si>
  <si>
    <t>Module mailing contents</t>
  </si>
  <si>
    <t>DVD</t>
  </si>
  <si>
    <t>DVD and case</t>
  </si>
  <si>
    <t>MJ per DVD and case</t>
  </si>
  <si>
    <t>kg CO2 per DVD and case</t>
  </si>
  <si>
    <t>Paper based contents</t>
  </si>
  <si>
    <t>Books, booklets, paper</t>
  </si>
  <si>
    <t>kg CO2 per kg of paper based content</t>
  </si>
  <si>
    <t>Number of journeys range</t>
  </si>
  <si>
    <t>None</t>
  </si>
  <si>
    <t>One</t>
  </si>
  <si>
    <t>Two</t>
  </si>
  <si>
    <t>3 to 5</t>
  </si>
  <si>
    <t>6 or more</t>
  </si>
  <si>
    <t>Under 2 miles</t>
  </si>
  <si>
    <t>2 to 10 miles</t>
  </si>
  <si>
    <t>11 to 30 miles</t>
  </si>
  <si>
    <t>31 to 50 miles</t>
  </si>
  <si>
    <t>Walk</t>
  </si>
  <si>
    <t>Bicycle</t>
  </si>
  <si>
    <t>Car passenger</t>
  </si>
  <si>
    <t>Express coach</t>
  </si>
  <si>
    <t>Rail</t>
  </si>
  <si>
    <t>Airplane</t>
  </si>
  <si>
    <t>Distance range (home to residence travel)</t>
  </si>
  <si>
    <t>Under 20 miles</t>
  </si>
  <si>
    <t>21 to 100 miles</t>
  </si>
  <si>
    <t>101 to 200 miles</t>
  </si>
  <si>
    <t>201 to 400 miles</t>
  </si>
  <si>
    <t>Over 1000 miles</t>
  </si>
  <si>
    <t>Over 100 miles</t>
  </si>
  <si>
    <t xml:space="preserve">Journeys from  term time residence to other study sites </t>
  </si>
  <si>
    <t xml:space="preserve">Journeys from your term time residence to meet fellow students or others for study related activities </t>
  </si>
  <si>
    <t>Other regular travel</t>
  </si>
  <si>
    <t>Journeys response</t>
  </si>
  <si>
    <t>Distance response</t>
  </si>
  <si>
    <t>Transport response</t>
  </si>
  <si>
    <t>Journeys value</t>
  </si>
  <si>
    <t>Distance value</t>
  </si>
  <si>
    <t>Journey data (regular)</t>
  </si>
  <si>
    <t>Journey data (occasional)</t>
  </si>
  <si>
    <t>Journeys to to enquire, register and prepare for study</t>
  </si>
  <si>
    <t>Journeys to attend field trips or residential schools</t>
  </si>
  <si>
    <t>Journeys to obtain books and IT equipment</t>
  </si>
  <si>
    <t>Journeys between your usual/permanent home and your term time residence</t>
  </si>
  <si>
    <t>Journeys from home to the university campus</t>
  </si>
  <si>
    <t>Transport Energy per mile</t>
  </si>
  <si>
    <t>Transport CO2 emissions per mile</t>
  </si>
  <si>
    <t>401 to 1000 miles</t>
  </si>
  <si>
    <t>Electric car</t>
  </si>
  <si>
    <t>Hybrid car</t>
  </si>
  <si>
    <t>LPG car</t>
  </si>
  <si>
    <t>Metro, tube, tram</t>
  </si>
  <si>
    <t>Modes of transport range (regular journeys</t>
  </si>
  <si>
    <t>Petrol car (&lt; 1.3 litre engine)</t>
  </si>
  <si>
    <t>Petrol car (1.3-1.6 litre engine)</t>
  </si>
  <si>
    <t>Petrol car (1.6-2.0 litre engine)</t>
  </si>
  <si>
    <t>Diesel car (&lt; 1.3 litre engine)</t>
  </si>
  <si>
    <t>Diesel car (1.3-1.6 litre engine)</t>
  </si>
  <si>
    <t>Diesel car (1.6-2.0 litre engine)</t>
  </si>
  <si>
    <t>Petrol car (&gt; 2.0 litre engine)</t>
  </si>
  <si>
    <t>Diesel car (&gt; 2.0 litre engine)</t>
  </si>
  <si>
    <t>total energy (total distance X energy per mile)</t>
  </si>
  <si>
    <t>total CO2 emissions (total distance X CO2 mile)</t>
  </si>
  <si>
    <t>Device use</t>
  </si>
  <si>
    <t>Desktop PC</t>
  </si>
  <si>
    <t xml:space="preserve">Laptop </t>
  </si>
  <si>
    <t>Other portable technologies</t>
  </si>
  <si>
    <t>Hours response</t>
  </si>
  <si>
    <t>TRAVEL RANGE DATA</t>
  </si>
  <si>
    <t>ICT RANGE DATA</t>
  </si>
  <si>
    <t>Power</t>
  </si>
  <si>
    <t>Medium powered</t>
  </si>
  <si>
    <t>Low powered</t>
  </si>
  <si>
    <t>CRT monitor</t>
  </si>
  <si>
    <t>LCD/TFT monitor</t>
  </si>
  <si>
    <t>Hours of use</t>
  </si>
  <si>
    <t>1 to 5</t>
  </si>
  <si>
    <t>6 to 15</t>
  </si>
  <si>
    <t>16 to 20</t>
  </si>
  <si>
    <t>21 to 35</t>
  </si>
  <si>
    <t>36 to 50</t>
  </si>
  <si>
    <t>Over 50</t>
  </si>
  <si>
    <t>Desktop PC power response</t>
  </si>
  <si>
    <t>Desktop PC monitor response</t>
  </si>
  <si>
    <t>Hours value (midpoint of range)</t>
  </si>
  <si>
    <t>High powered</t>
  </si>
  <si>
    <t>Device purchases</t>
  </si>
  <si>
    <t>Desktop</t>
  </si>
  <si>
    <t>Tabet device</t>
  </si>
  <si>
    <t>Device energy consumption</t>
  </si>
  <si>
    <t>Device CO2 emissions</t>
  </si>
  <si>
    <t>PAPER and PRINT</t>
  </si>
  <si>
    <t>PAPER AND PRINT RANGE DATA</t>
  </si>
  <si>
    <t>Internet activity</t>
  </si>
  <si>
    <t>energy consumption per hour (based on power response for desktop PC)</t>
  </si>
  <si>
    <t xml:space="preserve"> CO2 emissions per hour (based on power response for desktop PC)</t>
  </si>
  <si>
    <t>Monitor energy consumption per hour (based on power)</t>
  </si>
  <si>
    <t>Monitor CO2 emissions per hour (based on power)</t>
  </si>
  <si>
    <t>Paper use</t>
  </si>
  <si>
    <t>Purchase of books and other periodicals</t>
  </si>
  <si>
    <t>Provided materials</t>
  </si>
  <si>
    <t>0 to 10 sheets</t>
  </si>
  <si>
    <t>11 to 25 sheets</t>
  </si>
  <si>
    <t>26 to 50 sheets</t>
  </si>
  <si>
    <t>51 to 100 sheets</t>
  </si>
  <si>
    <t>Over 100 sheets</t>
  </si>
  <si>
    <t>Paper consumption</t>
  </si>
  <si>
    <t>Paper for printing</t>
  </si>
  <si>
    <t>Other paper</t>
  </si>
  <si>
    <t>Purchased materials</t>
  </si>
  <si>
    <t>Other periodicals</t>
  </si>
  <si>
    <t>HEI provided materials</t>
  </si>
  <si>
    <t>Other publications</t>
  </si>
  <si>
    <t>CD/DVDs</t>
  </si>
  <si>
    <t>Sheets used response</t>
  </si>
  <si>
    <t>Energy consumption per sheet</t>
  </si>
  <si>
    <t>CO2 emissions per sheet</t>
  </si>
  <si>
    <t>sheets used (midpoint of response range)</t>
  </si>
  <si>
    <t>Energy consumption per publication</t>
  </si>
  <si>
    <t>CO2 emissions per publication</t>
  </si>
  <si>
    <t>Puchased response</t>
  </si>
  <si>
    <t>Purchased (midpoint of range)</t>
  </si>
  <si>
    <t>Type of dwelling</t>
  </si>
  <si>
    <t>RESIDENTIAL ENERGY</t>
  </si>
  <si>
    <t>RESIDENTIAL ENERGY RANGE DATA</t>
  </si>
  <si>
    <t>A university or college hall of residence</t>
  </si>
  <si>
    <t>Your permanent, usual, or main home</t>
  </si>
  <si>
    <t>Response</t>
  </si>
  <si>
    <t xml:space="preserve">Energy consumption </t>
  </si>
  <si>
    <t>CO2 emissions</t>
  </si>
  <si>
    <t>A room in a house or flat or lodgings</t>
  </si>
  <si>
    <t>Mode of transport index</t>
  </si>
  <si>
    <t>Additional heating</t>
  </si>
  <si>
    <t>Heating Source</t>
  </si>
  <si>
    <t>Standard/regular mains gas boiler</t>
  </si>
  <si>
    <t>Combination mains gas boiler</t>
  </si>
  <si>
    <t>Condensing mains gas boiler</t>
  </si>
  <si>
    <t>Oil boiler</t>
  </si>
  <si>
    <t>Solid fuel boiler</t>
  </si>
  <si>
    <t>Electric room heater</t>
  </si>
  <si>
    <t>Mains gas fire room heater</t>
  </si>
  <si>
    <t>Open solid fuel heater (secondary heating)</t>
  </si>
  <si>
    <t>Heating source response</t>
  </si>
  <si>
    <t>Hours of heating response</t>
  </si>
  <si>
    <t>Hours of additional heating</t>
  </si>
  <si>
    <t>1 to 2 hours per week</t>
  </si>
  <si>
    <t>2 to 4 hours per week</t>
  </si>
  <si>
    <t>Over 4 hours per week</t>
  </si>
  <si>
    <t>Heating source energy per hour</t>
  </si>
  <si>
    <t>Heating source CO2 emissions per hour</t>
  </si>
  <si>
    <t>energy per week (hours response x heating source energy)</t>
  </si>
  <si>
    <t>CO2 emissions per week (hours response X heating source CO2 emissions)</t>
  </si>
  <si>
    <t>Hours value (midpoint of response value range)</t>
  </si>
  <si>
    <t>Location of study response</t>
  </si>
  <si>
    <t>Campus based</t>
  </si>
  <si>
    <t>distance based</t>
  </si>
  <si>
    <t>Value</t>
  </si>
  <si>
    <t>TOTAL</t>
  </si>
  <si>
    <t>TOTAL (device use)</t>
  </si>
  <si>
    <t>TOTAL (device use plus internet activity)</t>
  </si>
  <si>
    <t>SITE IMPACTS</t>
  </si>
  <si>
    <t>COURSE/MODULE DETAILS</t>
  </si>
  <si>
    <t>Title of course/module</t>
  </si>
  <si>
    <t>CAT credits</t>
  </si>
  <si>
    <t>Study mode (FT)</t>
  </si>
  <si>
    <t>Study mode (Other)</t>
  </si>
  <si>
    <t>Study mode (Other) - CATS credits last term</t>
  </si>
  <si>
    <t>total distance (journeys X distance) per 10 CAT credits</t>
  </si>
  <si>
    <t>per week</t>
  </si>
  <si>
    <t>CATS credits per term/semester</t>
  </si>
  <si>
    <t>Distance per week (midpoint of response range)</t>
  </si>
  <si>
    <t>total energy consumption per week (hours X device energy)</t>
  </si>
  <si>
    <t>total CO2 emissions per week (hours X device energy)</t>
  </si>
  <si>
    <t>Total hours</t>
  </si>
  <si>
    <t>Total energy consumption</t>
  </si>
  <si>
    <t>Total CO2 emissions</t>
  </si>
  <si>
    <t>Sheets</t>
  </si>
  <si>
    <t>Per purchase</t>
  </si>
  <si>
    <t>per item</t>
  </si>
  <si>
    <t>Heating source index</t>
  </si>
  <si>
    <t>Hours</t>
  </si>
  <si>
    <t>Length of course module (weeks)</t>
  </si>
  <si>
    <t>Distance (miles)</t>
  </si>
  <si>
    <t>Regular journeys</t>
  </si>
  <si>
    <t>Occasional journeys</t>
  </si>
  <si>
    <t>Use of ICT devices</t>
  </si>
  <si>
    <t>Use of the Internet</t>
  </si>
  <si>
    <t>Purchased ICTs</t>
  </si>
  <si>
    <t>Accommodation</t>
  </si>
  <si>
    <t xml:space="preserve">Additional heating </t>
  </si>
  <si>
    <t>RESULTS</t>
  </si>
  <si>
    <t>CATS credits</t>
  </si>
  <si>
    <t>Length of course/module</t>
  </si>
  <si>
    <t>title of course/module</t>
  </si>
  <si>
    <t>Travel</t>
  </si>
  <si>
    <t>Energy consumption (MJ) per 10 CATS credits</t>
  </si>
  <si>
    <t>CO2 emissions per 10 CATS credits</t>
  </si>
  <si>
    <t>TOTAL ALL TRAVEL</t>
  </si>
  <si>
    <t>per semester</t>
  </si>
  <si>
    <t>per semester per 10 CAT credits</t>
  </si>
  <si>
    <t>Energy consumption per 10 CATS credits</t>
  </si>
  <si>
    <t>TOTAL PAPER &amp; PRINT</t>
  </si>
  <si>
    <t>TOTAL RESIDENTIAL ENERGY</t>
  </si>
  <si>
    <t>Study mode</t>
  </si>
  <si>
    <t>Study mode (PT)</t>
  </si>
  <si>
    <t>Regular travel</t>
  </si>
  <si>
    <t>Occasional travel</t>
  </si>
  <si>
    <t>ICT purchases</t>
  </si>
  <si>
    <t>Paper, print, and other materials</t>
  </si>
  <si>
    <t>Purchased books and other publications</t>
  </si>
  <si>
    <t>University provided materials</t>
  </si>
  <si>
    <t>PAPER, PRINT, AND OTHER MATERIALS</t>
  </si>
  <si>
    <t>Source of carbon emissions</t>
  </si>
  <si>
    <r>
      <t>CO</t>
    </r>
    <r>
      <rPr>
        <b/>
        <vertAlign val="subscript"/>
        <sz val="12"/>
        <color indexed="8"/>
        <rFont val="Calibri"/>
        <family val="2"/>
      </rPr>
      <t>2</t>
    </r>
    <r>
      <rPr>
        <b/>
        <sz val="12"/>
        <color indexed="8"/>
        <rFont val="Calibri"/>
        <family val="2"/>
      </rPr>
      <t xml:space="preserve"> emissions </t>
    </r>
  </si>
  <si>
    <t>percentage of energy consumption</t>
  </si>
  <si>
    <t>percentage of co2 emissions</t>
  </si>
  <si>
    <t>(percentage of totals above)</t>
  </si>
  <si>
    <t>FAQs</t>
  </si>
  <si>
    <t>CARBON CALCULATOR ASSESSMENT</t>
  </si>
  <si>
    <r>
      <t>Energy consumption and CO</t>
    </r>
    <r>
      <rPr>
        <b/>
        <vertAlign val="subscript"/>
        <sz val="12"/>
        <color indexed="8"/>
        <rFont val="Calibri"/>
        <family val="2"/>
      </rPr>
      <t>2</t>
    </r>
    <r>
      <rPr>
        <b/>
        <sz val="12"/>
        <color indexed="8"/>
        <rFont val="Calibri"/>
        <family val="2"/>
      </rPr>
      <t xml:space="preserve"> emissions associated with your course or module</t>
    </r>
  </si>
  <si>
    <r>
      <t>Sources of energy consumption and CO</t>
    </r>
    <r>
      <rPr>
        <b/>
        <vertAlign val="subscript"/>
        <sz val="12"/>
        <color indexed="8"/>
        <rFont val="Calibri"/>
        <family val="2"/>
      </rPr>
      <t>2</t>
    </r>
    <r>
      <rPr>
        <b/>
        <sz val="12"/>
        <color indexed="8"/>
        <rFont val="Calibri"/>
        <family val="2"/>
      </rPr>
      <t xml:space="preserve"> emissions associated with your course or module</t>
    </r>
  </si>
  <si>
    <t>CO2 per mile</t>
  </si>
  <si>
    <t>CO2 per hour of use</t>
  </si>
  <si>
    <t>energy per mile</t>
  </si>
  <si>
    <t>Energy per hour of use</t>
  </si>
  <si>
    <t>Distance travelled (miles) per 100 study hours</t>
  </si>
  <si>
    <t>Carbon emissions per 100 study hours</t>
  </si>
  <si>
    <t xml:space="preserve">Carbon emissions per mile of travel </t>
  </si>
  <si>
    <t>ICT hours of use per 100 study hours</t>
  </si>
  <si>
    <t>Carbon emissions per ICT hour of use</t>
  </si>
  <si>
    <t>Paper consumption (sheets) per 100 study hours</t>
  </si>
  <si>
    <t>Carbon emissions per hour of heating</t>
  </si>
  <si>
    <t>Location</t>
  </si>
  <si>
    <t>Location of study</t>
  </si>
  <si>
    <t xml:space="preserve">Purchased print </t>
  </si>
  <si>
    <t>None or not applicable</t>
  </si>
  <si>
    <t>Type of accommodation</t>
  </si>
  <si>
    <t>TOTAL NUMBER OF PURCHASES</t>
  </si>
  <si>
    <t>Number  of purchases</t>
  </si>
  <si>
    <t>Other provided materials</t>
  </si>
  <si>
    <t>Number  purchased</t>
  </si>
  <si>
    <t xml:space="preserve">Location of study </t>
  </si>
  <si>
    <t>TRAVEL RELATED CARBON IMPACTS</t>
  </si>
  <si>
    <t>ICT RELATED CARBON IMPACTS</t>
  </si>
  <si>
    <t>PAPER, PRINT, AND OTHER MATERIALS RELATED CARBON IMPACTS</t>
  </si>
  <si>
    <t>RESIDENTIAL ENERGY CARBON IMPACTS</t>
  </si>
  <si>
    <t>UNIVERSITY SITE CARBON IMPACTS</t>
  </si>
  <si>
    <t>UNIVERSITY SITE OPERATIONS</t>
  </si>
  <si>
    <t>Equivalent carbon impacts</t>
  </si>
  <si>
    <t>CO2 emissions per mile</t>
  </si>
  <si>
    <t>Carbon emissions of the course/module</t>
  </si>
  <si>
    <t>CO2 emissions per hour</t>
  </si>
  <si>
    <t>miles driving a car with a 1.3-1.6 litre petrol engine</t>
  </si>
  <si>
    <t xml:space="preserve">miles travelling by national rail </t>
  </si>
  <si>
    <t>weeks using a laptop PC</t>
  </si>
  <si>
    <t>FURTHER ANALYSIS CHARTS</t>
  </si>
  <si>
    <t>Not applicable</t>
  </si>
  <si>
    <t>Hours in a  week</t>
  </si>
  <si>
    <t>Hours in year</t>
  </si>
  <si>
    <t>INTRODUCTION TO THE CARBON CALCULATOR FOR STUDENTS</t>
  </si>
  <si>
    <t>51 to 100 miles</t>
  </si>
  <si>
    <t xml:space="preserve">Distance range </t>
  </si>
  <si>
    <t>Distance range (jounreys to residential schools, field trips)</t>
  </si>
  <si>
    <t>101 to 150 miles</t>
  </si>
  <si>
    <t>151 to 200 miles</t>
  </si>
  <si>
    <t>201 to 300 miles</t>
  </si>
  <si>
    <t>Over 300 miles</t>
  </si>
  <si>
    <t>Distance for residential schools,fields trips index value</t>
  </si>
  <si>
    <t>http://www9.open.ac.uk/SusTeach/</t>
  </si>
  <si>
    <t>Proportion of  total carbon emissions</t>
  </si>
  <si>
    <t>SUMMARY OF THE CARBON IMPACTS ASSOCIATED WITH YOUR COURSE OR MODULE</t>
  </si>
  <si>
    <t>years using a tablet PC</t>
  </si>
  <si>
    <t>PAPER, PRINT, &amp; OTHER MATERIALS</t>
  </si>
  <si>
    <t>RESIDENTIAL ENERGY USE</t>
  </si>
  <si>
    <t>UNIVERSITY CAMPUS SITE OPERATIONS</t>
  </si>
  <si>
    <t>CO2 emissions (kg)</t>
  </si>
  <si>
    <r>
      <t>Sources of energy consumption and CO2 emissions associated with your course or module (percentage of total CO</t>
    </r>
    <r>
      <rPr>
        <b/>
        <vertAlign val="subscript"/>
        <sz val="12"/>
        <color indexed="8"/>
        <rFont val="Calibri"/>
        <family val="2"/>
      </rPr>
      <t>2</t>
    </r>
    <r>
      <rPr>
        <b/>
        <sz val="12"/>
        <color indexed="8"/>
        <rFont val="Calibri"/>
        <family val="2"/>
      </rPr>
      <t xml:space="preserve"> emissions)</t>
    </r>
  </si>
  <si>
    <r>
      <t>Energy consumption and CO</t>
    </r>
    <r>
      <rPr>
        <b/>
        <vertAlign val="subscript"/>
        <sz val="12"/>
        <color indexed="8"/>
        <rFont val="Calibri"/>
        <family val="2"/>
      </rPr>
      <t>2</t>
    </r>
    <r>
      <rPr>
        <b/>
        <sz val="12"/>
        <color indexed="8"/>
        <rFont val="Calibri"/>
        <family val="2"/>
      </rPr>
      <t xml:space="preserve"> emissions associated with your course or module (per student per 100 study hours/10 CATS credits)</t>
    </r>
  </si>
  <si>
    <t>Name of assessment:</t>
  </si>
  <si>
    <t>Date of assessment:</t>
  </si>
  <si>
    <t>Further information about the development of the Carbon Calculator is available on the SusTEACH project website at http://www9.open.ac.uk/SusTeach/ where you will also find other tools and resources.</t>
  </si>
  <si>
    <t>Please click on the Results button at the top of the page</t>
  </si>
  <si>
    <r>
      <t xml:space="preserve">per week </t>
    </r>
    <r>
      <rPr>
        <b/>
        <sz val="11"/>
        <color indexed="10"/>
        <rFont val="Calibri"/>
        <family val="2"/>
      </rPr>
      <t>(Distance per week X energy or emissions of mode of transport per mile)</t>
    </r>
  </si>
  <si>
    <r>
      <t xml:space="preserve">over length of module per 10 CAT credits </t>
    </r>
    <r>
      <rPr>
        <b/>
        <sz val="11"/>
        <color indexed="10"/>
        <rFont val="Calibri"/>
        <family val="2"/>
      </rPr>
      <t>((weekly figures / (CATS credits/10)) X Length of the module)</t>
    </r>
  </si>
  <si>
    <r>
      <t xml:space="preserve">over length of module per 10 CAT credits </t>
    </r>
    <r>
      <rPr>
        <b/>
        <sz val="9"/>
        <color indexed="10"/>
        <rFont val="Calibri"/>
        <family val="2"/>
      </rPr>
      <t>((Weekly figures / (CATS credits/10)) X Length of the module)</t>
    </r>
  </si>
  <si>
    <r>
      <t>TOTAL ICT</t>
    </r>
    <r>
      <rPr>
        <b/>
        <sz val="11"/>
        <color indexed="10"/>
        <rFont val="Calibri"/>
        <family val="2"/>
      </rPr>
      <t xml:space="preserve"> </t>
    </r>
    <r>
      <rPr>
        <b/>
        <sz val="9"/>
        <color indexed="10"/>
        <rFont val="Calibri"/>
        <family val="2"/>
      </rPr>
      <t>(Use + Purchases)</t>
    </r>
  </si>
  <si>
    <r>
      <t xml:space="preserve">total energy </t>
    </r>
    <r>
      <rPr>
        <b/>
        <sz val="10"/>
        <color indexed="10"/>
        <rFont val="Calibri"/>
        <family val="2"/>
      </rPr>
      <t>(total distance X energy per mile) per 10 CAT credits</t>
    </r>
  </si>
  <si>
    <r>
      <t>total CO2 emissions</t>
    </r>
    <r>
      <rPr>
        <b/>
        <sz val="10"/>
        <color indexed="10"/>
        <rFont val="Calibri"/>
        <family val="2"/>
      </rPr>
      <t xml:space="preserve"> (total distance X CO2 mile) per 10 CAT credits</t>
    </r>
  </si>
  <si>
    <r>
      <t xml:space="preserve">per week </t>
    </r>
    <r>
      <rPr>
        <b/>
        <sz val="10"/>
        <color indexed="10"/>
        <rFont val="Calibri"/>
        <family val="2"/>
      </rPr>
      <t>(Energy or emissions of device X Number of hours of use per week)</t>
    </r>
  </si>
  <si>
    <r>
      <t xml:space="preserve">per 10 CAT points </t>
    </r>
    <r>
      <rPr>
        <b/>
        <sz val="10"/>
        <color indexed="10"/>
        <rFont val="Calibri"/>
        <family val="2"/>
      </rPr>
      <t>(assuming device used for 360 CAT credits of study)</t>
    </r>
  </si>
  <si>
    <r>
      <t xml:space="preserve">over length of module per 10 CAT credits </t>
    </r>
    <r>
      <rPr>
        <b/>
        <sz val="12"/>
        <color indexed="10"/>
        <rFont val="Calibri"/>
        <family val="2"/>
      </rPr>
      <t>(weekly figures / (CATS credits/10)) X Length of module)</t>
    </r>
  </si>
  <si>
    <r>
      <t xml:space="preserve">Total CO2 emissions </t>
    </r>
    <r>
      <rPr>
        <b/>
        <sz val="10"/>
        <color indexed="10"/>
        <rFont val="Calibri"/>
        <family val="2"/>
      </rPr>
      <t>(weekly sheets x energy per sheet)</t>
    </r>
  </si>
  <si>
    <r>
      <t>Total energy consumption</t>
    </r>
    <r>
      <rPr>
        <b/>
        <sz val="10"/>
        <color indexed="10"/>
        <rFont val="Calibri"/>
        <family val="2"/>
      </rPr>
      <t xml:space="preserve"> (weekly sheets x energy per sheet)</t>
    </r>
  </si>
  <si>
    <r>
      <t xml:space="preserve">All purchases </t>
    </r>
    <r>
      <rPr>
        <b/>
        <sz val="10"/>
        <color indexed="10"/>
        <rFont val="Calibri"/>
        <family val="2"/>
      </rPr>
      <t>(total number of purchases X energy or CO2 emissions)</t>
    </r>
  </si>
  <si>
    <r>
      <t xml:space="preserve">per 10 CAT credits </t>
    </r>
    <r>
      <rPr>
        <b/>
        <sz val="10"/>
        <color indexed="10"/>
        <rFont val="Calibri"/>
        <family val="2"/>
      </rPr>
      <t>(Energy or CO2 emissions for all purchases / (Module CATS credits/10))</t>
    </r>
  </si>
  <si>
    <r>
      <t xml:space="preserve">per 10 CAT credits  </t>
    </r>
    <r>
      <rPr>
        <b/>
        <sz val="10"/>
        <color indexed="10"/>
        <rFont val="Calibri"/>
        <family val="2"/>
      </rPr>
      <t>(Energy or CO2 emissions for all items / (Module CATS credits/10))</t>
    </r>
  </si>
  <si>
    <r>
      <t xml:space="preserve">all items </t>
    </r>
    <r>
      <rPr>
        <b/>
        <sz val="10"/>
        <color indexed="10"/>
        <rFont val="Calibri"/>
        <family val="2"/>
      </rPr>
      <t>(total items X energy or CO2 emissions)</t>
    </r>
  </si>
  <si>
    <t>Energy consumption per 10 CAT credits</t>
  </si>
  <si>
    <r>
      <t>over length of module per 10 CAT credits</t>
    </r>
    <r>
      <rPr>
        <b/>
        <sz val="12"/>
        <color indexed="10"/>
        <rFont val="Calibri"/>
        <family val="2"/>
      </rPr>
      <t xml:space="preserve"> ((Weekly figures /(CATS credits/10)) X length of the module)</t>
    </r>
  </si>
  <si>
    <t>CO2 emissions (kg)per 10 CATS credits</t>
  </si>
  <si>
    <t>Energy consumption (MJ) per 100 study hours / 10 CATS credits</t>
  </si>
  <si>
    <r>
      <t>CO</t>
    </r>
    <r>
      <rPr>
        <b/>
        <vertAlign val="subscript"/>
        <sz val="12"/>
        <color indexed="8"/>
        <rFont val="Calibri"/>
        <family val="2"/>
      </rPr>
      <t>2</t>
    </r>
    <r>
      <rPr>
        <b/>
        <sz val="12"/>
        <color indexed="8"/>
        <rFont val="Calibri"/>
        <family val="2"/>
      </rPr>
      <t xml:space="preserve"> emissions (kg) per 100 study hours / 10 CATS credits</t>
    </r>
  </si>
  <si>
    <t>University site operations</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</si>
</sst>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0.00000"/>
    <numFmt numFmtId="166" formatCode="0.00000"/>
    <numFmt numFmtId="167" formatCode="&quot;Yes&quot;;&quot;Yes&quot;;&quot;No&quot;"/>
    <numFmt numFmtId="168" formatCode="&quot;True&quot;;&quot;True&quot;;&quot;False&quot;"/>
    <numFmt numFmtId="169" formatCode="&quot;On&quot;;&quot;On&quot;;&quot;Off&quot;"/>
    <numFmt numFmtId="170" formatCode="[$€-2]\ #,##0.00_);[Red]\([$€-2]\ #,##0.00\)"/>
    <numFmt numFmtId="171" formatCode="0.0"/>
    <numFmt numFmtId="172" formatCode="#,##0_ ;\-#,##0\ "/>
    <numFmt numFmtId="173" formatCode="0_ ;\-0\ "/>
    <numFmt numFmtId="174" formatCode="0.00_ ;\-0.00\ "/>
  </numFmts>
  <fonts count="96">
    <font>
      <sz val="11"/>
      <color theme="1"/>
      <name val="Calibri"/>
      <family val="2"/>
    </font>
    <font>
      <sz val="11"/>
      <color indexed="8"/>
      <name val="Calibri"/>
      <family val="2"/>
    </font>
    <font>
      <b/>
      <sz val="11"/>
      <color indexed="8"/>
      <name val="Calibri"/>
      <family val="2"/>
    </font>
    <font>
      <b/>
      <vertAlign val="subscript"/>
      <sz val="11"/>
      <color indexed="8"/>
      <name val="Calibri"/>
      <family val="2"/>
    </font>
    <font>
      <sz val="10"/>
      <name val="Arial"/>
      <family val="2"/>
    </font>
    <font>
      <b/>
      <sz val="9"/>
      <name val="Tahoma"/>
      <family val="2"/>
    </font>
    <font>
      <sz val="9"/>
      <name val="Tahoma"/>
      <family val="2"/>
    </font>
    <font>
      <b/>
      <sz val="12"/>
      <color indexed="8"/>
      <name val="Calibri"/>
      <family val="2"/>
    </font>
    <font>
      <b/>
      <vertAlign val="subscript"/>
      <sz val="12"/>
      <color indexed="8"/>
      <name val="Calibri"/>
      <family val="2"/>
    </font>
    <font>
      <b/>
      <sz val="11"/>
      <color indexed="10"/>
      <name val="Calibri"/>
      <family val="2"/>
    </font>
    <font>
      <b/>
      <sz val="9"/>
      <color indexed="10"/>
      <name val="Calibri"/>
      <family val="2"/>
    </font>
    <font>
      <b/>
      <sz val="10"/>
      <color indexed="10"/>
      <name val="Calibri"/>
      <family val="2"/>
    </font>
    <font>
      <b/>
      <sz val="12"/>
      <color indexed="10"/>
      <name val="Calibri"/>
      <family val="2"/>
    </font>
    <font>
      <sz val="11"/>
      <color indexed="8"/>
      <name val="Mangal"/>
      <family val="2"/>
    </font>
    <font>
      <sz val="11"/>
      <color indexed="9"/>
      <name val="Mangal"/>
      <family val="2"/>
    </font>
    <font>
      <sz val="11"/>
      <color indexed="20"/>
      <name val="Mangal"/>
      <family val="2"/>
    </font>
    <font>
      <b/>
      <sz val="11"/>
      <color indexed="52"/>
      <name val="Mangal"/>
      <family val="2"/>
    </font>
    <font>
      <b/>
      <sz val="11"/>
      <color indexed="9"/>
      <name val="Mangal"/>
      <family val="2"/>
    </font>
    <font>
      <i/>
      <sz val="11"/>
      <color indexed="23"/>
      <name val="Mangal"/>
      <family val="2"/>
    </font>
    <font>
      <u val="single"/>
      <sz val="11"/>
      <color indexed="20"/>
      <name val="Mangal"/>
      <family val="2"/>
    </font>
    <font>
      <sz val="11"/>
      <color indexed="17"/>
      <name val="Mangal"/>
      <family val="2"/>
    </font>
    <font>
      <b/>
      <sz val="15"/>
      <color indexed="56"/>
      <name val="Mangal"/>
      <family val="2"/>
    </font>
    <font>
      <b/>
      <sz val="13"/>
      <color indexed="56"/>
      <name val="Mangal"/>
      <family val="2"/>
    </font>
    <font>
      <b/>
      <sz val="11"/>
      <color indexed="56"/>
      <name val="Mangal"/>
      <family val="2"/>
    </font>
    <font>
      <u val="single"/>
      <sz val="11"/>
      <color indexed="12"/>
      <name val="Mangal"/>
      <family val="2"/>
    </font>
    <font>
      <sz val="11"/>
      <color indexed="62"/>
      <name val="Mangal"/>
      <family val="2"/>
    </font>
    <font>
      <sz val="11"/>
      <color indexed="52"/>
      <name val="Mangal"/>
      <family val="2"/>
    </font>
    <font>
      <sz val="11"/>
      <color indexed="60"/>
      <name val="Mangal"/>
      <family val="2"/>
    </font>
    <font>
      <b/>
      <sz val="11"/>
      <color indexed="63"/>
      <name val="Mangal"/>
      <family val="2"/>
    </font>
    <font>
      <b/>
      <sz val="18"/>
      <color indexed="56"/>
      <name val="Mangal"/>
      <family val="2"/>
    </font>
    <font>
      <b/>
      <sz val="11"/>
      <color indexed="8"/>
      <name val="Mangal"/>
      <family val="2"/>
    </font>
    <font>
      <sz val="11"/>
      <color indexed="10"/>
      <name val="Mangal"/>
      <family val="2"/>
    </font>
    <font>
      <b/>
      <sz val="14"/>
      <color indexed="8"/>
      <name val="Mangal"/>
      <family val="2"/>
    </font>
    <font>
      <b/>
      <u val="single"/>
      <sz val="11"/>
      <color indexed="8"/>
      <name val="Mangal"/>
      <family val="2"/>
    </font>
    <font>
      <b/>
      <u val="single"/>
      <sz val="14"/>
      <color indexed="8"/>
      <name val="Mangal"/>
      <family val="2"/>
    </font>
    <font>
      <b/>
      <sz val="12"/>
      <color indexed="8"/>
      <name val="Mangal"/>
      <family val="2"/>
    </font>
    <font>
      <i/>
      <sz val="11"/>
      <color indexed="8"/>
      <name val="Mangal"/>
      <family val="2"/>
    </font>
    <font>
      <sz val="12"/>
      <color indexed="8"/>
      <name val="Mangal"/>
      <family val="2"/>
    </font>
    <font>
      <sz val="14"/>
      <color indexed="8"/>
      <name val="Mangal"/>
      <family val="2"/>
    </font>
    <font>
      <u val="single"/>
      <sz val="11"/>
      <color indexed="9"/>
      <name val="Mangal"/>
      <family val="2"/>
    </font>
    <font>
      <b/>
      <sz val="12"/>
      <color indexed="17"/>
      <name val="Mangal"/>
      <family val="2"/>
    </font>
    <font>
      <b/>
      <sz val="12"/>
      <color indexed="10"/>
      <name val="Mangal"/>
      <family val="2"/>
    </font>
    <font>
      <b/>
      <u val="single"/>
      <sz val="12"/>
      <color indexed="8"/>
      <name val="Mangal"/>
      <family val="2"/>
    </font>
    <font>
      <b/>
      <sz val="16"/>
      <color indexed="8"/>
      <name val="Mangal"/>
      <family val="2"/>
    </font>
    <font>
      <sz val="16"/>
      <color indexed="8"/>
      <name val="Mangal"/>
      <family val="2"/>
    </font>
    <font>
      <b/>
      <sz val="16"/>
      <color indexed="30"/>
      <name val="Mangal"/>
      <family val="2"/>
    </font>
    <font>
      <sz val="11"/>
      <color indexed="30"/>
      <name val="Mangal"/>
      <family val="2"/>
    </font>
    <font>
      <b/>
      <sz val="14"/>
      <color indexed="30"/>
      <name val="Mangal"/>
      <family val="2"/>
    </font>
    <font>
      <b/>
      <sz val="10"/>
      <color indexed="8"/>
      <name val="Mangal"/>
      <family val="2"/>
    </font>
    <font>
      <sz val="10"/>
      <color indexed="8"/>
      <name val="Mangal"/>
      <family val="2"/>
    </font>
    <font>
      <b/>
      <sz val="10"/>
      <color indexed="8"/>
      <name val="Calibri"/>
      <family val="0"/>
    </font>
    <font>
      <sz val="10"/>
      <color indexed="8"/>
      <name val="Calibri"/>
      <family val="0"/>
    </font>
    <font>
      <i/>
      <sz val="10"/>
      <color indexed="8"/>
      <name val="Calibri"/>
      <family val="0"/>
    </font>
    <font>
      <vertAlign val="subscript"/>
      <sz val="11"/>
      <color indexed="8"/>
      <name val="Calibri"/>
      <family val="0"/>
    </font>
    <font>
      <b/>
      <sz val="7.55"/>
      <color indexed="8"/>
      <name val="Calibri"/>
      <family val="0"/>
    </font>
    <font>
      <b/>
      <sz val="10.5"/>
      <color indexed="8"/>
      <name val="Calibri"/>
      <family val="0"/>
    </font>
    <font>
      <b/>
      <sz val="14"/>
      <color indexed="30"/>
      <name val="Calibri"/>
      <family val="0"/>
    </font>
    <font>
      <b/>
      <sz val="9.65"/>
      <color indexed="8"/>
      <name val="Calibri"/>
      <family val="0"/>
    </font>
    <font>
      <sz val="11"/>
      <color indexed="10"/>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b/>
      <u val="single"/>
      <sz val="11"/>
      <color theme="1"/>
      <name val="Calibri"/>
      <family val="2"/>
    </font>
    <font>
      <b/>
      <u val="single"/>
      <sz val="14"/>
      <color theme="1"/>
      <name val="Calibri"/>
      <family val="2"/>
    </font>
    <font>
      <b/>
      <sz val="12"/>
      <color theme="1"/>
      <name val="Calibri"/>
      <family val="2"/>
    </font>
    <font>
      <i/>
      <sz val="11"/>
      <color theme="1"/>
      <name val="Calibri"/>
      <family val="2"/>
    </font>
    <font>
      <sz val="12"/>
      <color theme="1"/>
      <name val="Calibri"/>
      <family val="2"/>
    </font>
    <font>
      <sz val="14"/>
      <color theme="1"/>
      <name val="Calibri"/>
      <family val="2"/>
    </font>
    <font>
      <u val="single"/>
      <sz val="11"/>
      <color theme="0"/>
      <name val="Calibri"/>
      <family val="2"/>
    </font>
    <font>
      <b/>
      <sz val="12"/>
      <color rgb="FF00B050"/>
      <name val="Calibri"/>
      <family val="2"/>
    </font>
    <font>
      <b/>
      <sz val="12"/>
      <color rgb="FFFF0000"/>
      <name val="Calibri"/>
      <family val="2"/>
    </font>
    <font>
      <b/>
      <u val="single"/>
      <sz val="12"/>
      <color theme="1"/>
      <name val="Calibri"/>
      <family val="2"/>
    </font>
    <font>
      <b/>
      <sz val="16"/>
      <color theme="1"/>
      <name val="Calibri"/>
      <family val="2"/>
    </font>
    <font>
      <sz val="16"/>
      <color theme="1"/>
      <name val="Calibri"/>
      <family val="2"/>
    </font>
    <font>
      <b/>
      <sz val="16"/>
      <color rgb="FF0070C0"/>
      <name val="Calibri"/>
      <family val="2"/>
    </font>
    <font>
      <sz val="11"/>
      <color rgb="FF0070C0"/>
      <name val="Calibri"/>
      <family val="2"/>
    </font>
    <font>
      <b/>
      <sz val="14"/>
      <color rgb="FF0070C0"/>
      <name val="Calibri"/>
      <family val="2"/>
    </font>
    <font>
      <b/>
      <sz val="10"/>
      <color theme="1"/>
      <name val="Calibri"/>
      <family val="2"/>
    </font>
    <font>
      <sz val="10"/>
      <color theme="1"/>
      <name val="Calibri"/>
      <family val="2"/>
    </font>
    <font>
      <b/>
      <sz val="8"/>
      <name val="Calibri"/>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
      <patternFill patternType="solid">
        <fgColor theme="0"/>
        <bgColor indexed="64"/>
      </patternFill>
    </fill>
    <fill>
      <patternFill patternType="solid">
        <fgColor theme="3" tint="0.7999799847602844"/>
        <bgColor indexed="64"/>
      </patternFill>
    </fill>
    <fill>
      <patternFill patternType="solid">
        <fgColor rgb="FF00B050"/>
        <bgColor indexed="64"/>
      </patternFill>
    </fill>
    <fill>
      <patternFill patternType="solid">
        <fgColor rgb="FF92D050"/>
        <bgColor indexed="64"/>
      </patternFill>
    </fill>
    <fill>
      <patternFill patternType="solid">
        <fgColor theme="2"/>
        <bgColor indexed="64"/>
      </patternFill>
    </fill>
    <fill>
      <patternFill patternType="solid">
        <fgColor rgb="FFFFFF00"/>
        <bgColor indexed="64"/>
      </patternFill>
    </fill>
    <fill>
      <patternFill patternType="solid">
        <fgColor rgb="FFFFC000"/>
        <bgColor indexed="64"/>
      </patternFill>
    </fill>
    <fill>
      <patternFill patternType="solid">
        <fgColor rgb="FF00B0F0"/>
        <bgColor indexed="64"/>
      </patternFill>
    </fill>
    <fill>
      <patternFill patternType="solid">
        <fgColor rgb="FF7030A0"/>
        <bgColor indexed="64"/>
      </patternFill>
    </fill>
    <fill>
      <gradientFill>
        <stop position="0">
          <color theme="0"/>
        </stop>
        <stop position="1">
          <color theme="2" tint="-0.2509700059890747"/>
        </stop>
      </gradientFill>
    </fill>
    <fill>
      <gradientFill>
        <stop position="0">
          <color theme="0"/>
        </stop>
        <stop position="1">
          <color theme="2" tint="-0.2509700059890747"/>
        </stop>
      </gradientFill>
    </fill>
    <fill>
      <gradientFill>
        <stop position="0">
          <color theme="0"/>
        </stop>
        <stop position="1">
          <color theme="4"/>
        </stop>
      </gradientFill>
    </fill>
    <fill>
      <gradientFill>
        <stop position="0">
          <color theme="0"/>
        </stop>
        <stop position="1">
          <color theme="2" tint="-0.2509700059890747"/>
        </stop>
      </gradientFill>
    </fill>
    <fill>
      <gradientFill>
        <stop position="0">
          <color theme="0"/>
        </stop>
        <stop position="1">
          <color theme="2" tint="-0.2509700059890747"/>
        </stop>
      </gradientFill>
    </fill>
    <fill>
      <gradientFill>
        <stop position="0">
          <color theme="0"/>
        </stop>
        <stop position="1">
          <color theme="4"/>
        </stop>
      </gradientFill>
    </fill>
    <fill>
      <gradientFill>
        <stop position="0">
          <color theme="0"/>
        </stop>
        <stop position="1">
          <color theme="4"/>
        </stop>
      </gradientFill>
    </fill>
    <fill>
      <gradientFill>
        <stop position="0">
          <color theme="0"/>
        </stop>
        <stop position="1">
          <color theme="4"/>
        </stop>
      </gradientFill>
    </fill>
    <fill>
      <gradientFill>
        <stop position="0">
          <color theme="0"/>
        </stop>
        <stop position="1">
          <color theme="4"/>
        </stop>
      </gradient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color indexed="63"/>
      </left>
      <right>
        <color indexed="63"/>
      </right>
      <top style="thin"/>
      <bottom style="thin"/>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medium"/>
      <bottom style="medium"/>
    </border>
    <border>
      <left style="thin"/>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4"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186">
    <xf numFmtId="0" fontId="0" fillId="0" borderId="0" xfId="0" applyFont="1" applyAlignment="1">
      <alignment/>
    </xf>
    <xf numFmtId="0" fontId="0" fillId="2" borderId="0" xfId="0" applyFill="1" applyAlignment="1">
      <alignment/>
    </xf>
    <xf numFmtId="0" fontId="75" fillId="2" borderId="0" xfId="0" applyFont="1" applyFill="1" applyAlignment="1">
      <alignment horizontal="center" vertical="center" wrapText="1"/>
    </xf>
    <xf numFmtId="0" fontId="75" fillId="2" borderId="0" xfId="0" applyFont="1" applyFill="1" applyAlignment="1">
      <alignment/>
    </xf>
    <xf numFmtId="0" fontId="0" fillId="2" borderId="0" xfId="0" applyFill="1" applyAlignment="1">
      <alignment/>
    </xf>
    <xf numFmtId="0" fontId="0" fillId="2" borderId="0" xfId="0" applyFill="1" applyAlignment="1">
      <alignment wrapText="1"/>
    </xf>
    <xf numFmtId="0" fontId="0" fillId="33" borderId="0" xfId="0" applyFill="1" applyAlignment="1">
      <alignment/>
    </xf>
    <xf numFmtId="0" fontId="75" fillId="33" borderId="0" xfId="0" applyFont="1" applyFill="1" applyAlignment="1">
      <alignment/>
    </xf>
    <xf numFmtId="0" fontId="75" fillId="2" borderId="0" xfId="0" applyFont="1" applyFill="1" applyAlignment="1">
      <alignment/>
    </xf>
    <xf numFmtId="0" fontId="75" fillId="2" borderId="0" xfId="0" applyFont="1" applyFill="1" applyBorder="1" applyAlignment="1">
      <alignment horizontal="center" vertical="center" wrapText="1"/>
    </xf>
    <xf numFmtId="0" fontId="0" fillId="0" borderId="0" xfId="0" applyBorder="1" applyAlignment="1">
      <alignment/>
    </xf>
    <xf numFmtId="164" fontId="0" fillId="0" borderId="0" xfId="0" applyNumberFormat="1" applyAlignment="1">
      <alignment/>
    </xf>
    <xf numFmtId="0" fontId="77" fillId="0" borderId="0" xfId="0" applyFont="1" applyAlignment="1">
      <alignment/>
    </xf>
    <xf numFmtId="165" fontId="0" fillId="0" borderId="0" xfId="0" applyNumberFormat="1" applyAlignment="1">
      <alignment/>
    </xf>
    <xf numFmtId="166" fontId="0" fillId="0" borderId="0" xfId="0" applyNumberFormat="1" applyAlignment="1">
      <alignment/>
    </xf>
    <xf numFmtId="0" fontId="0" fillId="0" borderId="0" xfId="0" applyFont="1" applyAlignment="1">
      <alignment/>
    </xf>
    <xf numFmtId="0" fontId="75" fillId="0" borderId="0" xfId="0" applyFont="1" applyAlignment="1">
      <alignment/>
    </xf>
    <xf numFmtId="1" fontId="0" fillId="0" borderId="0" xfId="0" applyNumberFormat="1" applyAlignment="1">
      <alignment/>
    </xf>
    <xf numFmtId="0" fontId="78" fillId="0" borderId="0" xfId="0" applyFont="1" applyAlignment="1">
      <alignment/>
    </xf>
    <xf numFmtId="0" fontId="0" fillId="0" borderId="10" xfId="0" applyBorder="1" applyAlignment="1">
      <alignment/>
    </xf>
    <xf numFmtId="0" fontId="79" fillId="0" borderId="0" xfId="0" applyFont="1" applyAlignment="1">
      <alignment/>
    </xf>
    <xf numFmtId="0" fontId="0" fillId="0" borderId="11" xfId="0" applyBorder="1" applyAlignment="1">
      <alignment/>
    </xf>
    <xf numFmtId="0" fontId="75" fillId="0" borderId="11" xfId="0" applyFont="1" applyBorder="1" applyAlignment="1">
      <alignment/>
    </xf>
    <xf numFmtId="0" fontId="0" fillId="0" borderId="12" xfId="0" applyBorder="1" applyAlignment="1">
      <alignment/>
    </xf>
    <xf numFmtId="2" fontId="0" fillId="0" borderId="0" xfId="0" applyNumberFormat="1" applyAlignment="1">
      <alignment/>
    </xf>
    <xf numFmtId="2" fontId="75" fillId="0" borderId="11" xfId="0" applyNumberFormat="1" applyFont="1" applyBorder="1" applyAlignment="1">
      <alignment/>
    </xf>
    <xf numFmtId="2" fontId="0" fillId="0" borderId="10" xfId="0" applyNumberFormat="1" applyBorder="1" applyAlignment="1">
      <alignment/>
    </xf>
    <xf numFmtId="2" fontId="0" fillId="0" borderId="12" xfId="0" applyNumberFormat="1" applyBorder="1" applyAlignment="1">
      <alignment/>
    </xf>
    <xf numFmtId="2" fontId="75" fillId="0" borderId="13" xfId="0" applyNumberFormat="1" applyFont="1" applyBorder="1" applyAlignment="1">
      <alignment/>
    </xf>
    <xf numFmtId="2" fontId="75" fillId="0" borderId="14" xfId="0" applyNumberFormat="1" applyFont="1" applyBorder="1" applyAlignment="1">
      <alignment/>
    </xf>
    <xf numFmtId="2" fontId="0" fillId="0" borderId="0" xfId="0" applyNumberFormat="1" applyBorder="1" applyAlignment="1">
      <alignment/>
    </xf>
    <xf numFmtId="0" fontId="75" fillId="0" borderId="15" xfId="0" applyFont="1" applyBorder="1" applyAlignment="1">
      <alignment/>
    </xf>
    <xf numFmtId="2" fontId="75" fillId="0" borderId="15" xfId="0" applyNumberFormat="1" applyFont="1" applyBorder="1" applyAlignment="1">
      <alignment/>
    </xf>
    <xf numFmtId="2" fontId="75" fillId="0" borderId="16" xfId="0" applyNumberFormat="1" applyFont="1" applyBorder="1" applyAlignment="1">
      <alignment/>
    </xf>
    <xf numFmtId="2" fontId="75" fillId="0" borderId="17" xfId="0" applyNumberFormat="1" applyFont="1" applyBorder="1" applyAlignment="1">
      <alignment/>
    </xf>
    <xf numFmtId="1" fontId="80" fillId="34" borderId="0" xfId="0" applyNumberFormat="1" applyFont="1" applyFill="1" applyAlignment="1">
      <alignment horizontal="center" vertical="center"/>
    </xf>
    <xf numFmtId="1" fontId="80" fillId="34" borderId="10" xfId="0" applyNumberFormat="1" applyFont="1" applyFill="1" applyBorder="1" applyAlignment="1">
      <alignment horizontal="center" vertical="center"/>
    </xf>
    <xf numFmtId="1" fontId="0" fillId="2" borderId="0" xfId="0" applyNumberFormat="1" applyFill="1" applyAlignment="1">
      <alignment/>
    </xf>
    <xf numFmtId="1" fontId="0" fillId="2" borderId="0" xfId="0" applyNumberFormat="1" applyFill="1" applyBorder="1" applyAlignment="1">
      <alignment/>
    </xf>
    <xf numFmtId="1" fontId="80" fillId="33" borderId="0" xfId="0" applyNumberFormat="1" applyFont="1" applyFill="1" applyAlignment="1">
      <alignment horizontal="center" vertical="center"/>
    </xf>
    <xf numFmtId="1" fontId="80" fillId="2" borderId="0" xfId="0" applyNumberFormat="1" applyFont="1" applyFill="1" applyAlignment="1">
      <alignment horizontal="center" vertical="center"/>
    </xf>
    <xf numFmtId="1" fontId="80" fillId="34" borderId="12" xfId="0" applyNumberFormat="1" applyFont="1" applyFill="1" applyBorder="1" applyAlignment="1">
      <alignment horizontal="center" vertical="center"/>
    </xf>
    <xf numFmtId="0" fontId="80" fillId="33" borderId="0" xfId="0" applyFont="1" applyFill="1" applyAlignment="1">
      <alignment/>
    </xf>
    <xf numFmtId="0" fontId="80" fillId="2" borderId="0" xfId="0" applyFont="1" applyFill="1" applyAlignment="1">
      <alignment/>
    </xf>
    <xf numFmtId="0" fontId="80" fillId="2" borderId="0" xfId="0" applyFont="1" applyFill="1" applyAlignment="1">
      <alignment/>
    </xf>
    <xf numFmtId="0" fontId="75" fillId="33" borderId="0" xfId="0" applyFont="1" applyFill="1" applyAlignment="1">
      <alignment horizontal="center" wrapText="1"/>
    </xf>
    <xf numFmtId="1" fontId="75" fillId="33" borderId="0" xfId="0" applyNumberFormat="1" applyFont="1" applyFill="1" applyAlignment="1">
      <alignment horizontal="center"/>
    </xf>
    <xf numFmtId="0" fontId="75" fillId="2" borderId="0" xfId="0" applyFont="1" applyFill="1" applyAlignment="1">
      <alignment horizontal="center" wrapText="1"/>
    </xf>
    <xf numFmtId="1" fontId="75" fillId="33" borderId="0" xfId="0" applyNumberFormat="1" applyFont="1" applyFill="1" applyAlignment="1">
      <alignment horizontal="center" wrapText="1"/>
    </xf>
    <xf numFmtId="0" fontId="0" fillId="34" borderId="0" xfId="0" applyFill="1" applyAlignment="1">
      <alignment/>
    </xf>
    <xf numFmtId="2" fontId="75" fillId="35" borderId="11" xfId="0" applyNumberFormat="1" applyFont="1" applyFill="1" applyBorder="1" applyAlignment="1">
      <alignment/>
    </xf>
    <xf numFmtId="0" fontId="75" fillId="35" borderId="16" xfId="0" applyFont="1" applyFill="1" applyBorder="1" applyAlignment="1">
      <alignment/>
    </xf>
    <xf numFmtId="0" fontId="75" fillId="35" borderId="15" xfId="0" applyFont="1" applyFill="1" applyBorder="1" applyAlignment="1">
      <alignment/>
    </xf>
    <xf numFmtId="2" fontId="75" fillId="35" borderId="18" xfId="0" applyNumberFormat="1" applyFont="1" applyFill="1" applyBorder="1" applyAlignment="1">
      <alignment/>
    </xf>
    <xf numFmtId="0" fontId="0" fillId="35" borderId="0" xfId="0" applyFill="1" applyAlignment="1">
      <alignment/>
    </xf>
    <xf numFmtId="2" fontId="75" fillId="35" borderId="0" xfId="0" applyNumberFormat="1" applyFont="1" applyFill="1" applyAlignment="1">
      <alignment/>
    </xf>
    <xf numFmtId="0" fontId="75" fillId="35" borderId="0" xfId="0" applyFont="1" applyFill="1" applyAlignment="1">
      <alignment/>
    </xf>
    <xf numFmtId="0" fontId="0" fillId="35" borderId="0" xfId="0" applyFill="1" applyBorder="1" applyAlignment="1">
      <alignment/>
    </xf>
    <xf numFmtId="0" fontId="75" fillId="35" borderId="18" xfId="0" applyFont="1" applyFill="1" applyBorder="1" applyAlignment="1">
      <alignment/>
    </xf>
    <xf numFmtId="0" fontId="0" fillId="35" borderId="18" xfId="0" applyFill="1" applyBorder="1" applyAlignment="1">
      <alignment/>
    </xf>
    <xf numFmtId="0" fontId="81" fillId="0" borderId="0" xfId="0" applyFont="1" applyAlignment="1">
      <alignment/>
    </xf>
    <xf numFmtId="0" fontId="0" fillId="36" borderId="0" xfId="0" applyFill="1" applyAlignment="1">
      <alignment/>
    </xf>
    <xf numFmtId="0" fontId="0" fillId="37" borderId="0" xfId="0" applyFill="1" applyAlignment="1">
      <alignment/>
    </xf>
    <xf numFmtId="2" fontId="75" fillId="2" borderId="15" xfId="0" applyNumberFormat="1" applyFont="1" applyFill="1" applyBorder="1" applyAlignment="1">
      <alignment/>
    </xf>
    <xf numFmtId="2" fontId="75" fillId="2" borderId="16" xfId="0" applyNumberFormat="1" applyFont="1" applyFill="1" applyBorder="1" applyAlignment="1">
      <alignment/>
    </xf>
    <xf numFmtId="2" fontId="75" fillId="2" borderId="17" xfId="0" applyNumberFormat="1" applyFont="1" applyFill="1" applyBorder="1" applyAlignment="1">
      <alignment/>
    </xf>
    <xf numFmtId="0" fontId="0" fillId="34" borderId="0" xfId="0" applyFill="1" applyAlignment="1">
      <alignment horizontal="center"/>
    </xf>
    <xf numFmtId="0" fontId="75" fillId="34" borderId="0" xfId="0" applyFont="1" applyFill="1" applyAlignment="1">
      <alignment/>
    </xf>
    <xf numFmtId="2" fontId="75" fillId="34" borderId="0" xfId="0" applyNumberFormat="1" applyFont="1" applyFill="1" applyAlignment="1">
      <alignment horizontal="center"/>
    </xf>
    <xf numFmtId="0" fontId="75" fillId="34" borderId="0" xfId="0" applyFont="1" applyFill="1" applyAlignment="1">
      <alignment horizontal="center"/>
    </xf>
    <xf numFmtId="0" fontId="0" fillId="37" borderId="0" xfId="0" applyFill="1" applyAlignment="1">
      <alignment wrapText="1"/>
    </xf>
    <xf numFmtId="0" fontId="80" fillId="8" borderId="0" xfId="0" applyFont="1" applyFill="1" applyAlignment="1">
      <alignment/>
    </xf>
    <xf numFmtId="0" fontId="82" fillId="8" borderId="0" xfId="0" applyFont="1" applyFill="1" applyAlignment="1">
      <alignment/>
    </xf>
    <xf numFmtId="0" fontId="77" fillId="8" borderId="0" xfId="0" applyFont="1" applyFill="1" applyBorder="1" applyAlignment="1">
      <alignment/>
    </xf>
    <xf numFmtId="0" fontId="83" fillId="8" borderId="0" xfId="0" applyFont="1" applyFill="1" applyBorder="1" applyAlignment="1">
      <alignment/>
    </xf>
    <xf numFmtId="1" fontId="77" fillId="8" borderId="19" xfId="0" applyNumberFormat="1" applyFont="1" applyFill="1" applyBorder="1" applyAlignment="1">
      <alignment horizontal="center"/>
    </xf>
    <xf numFmtId="1" fontId="77" fillId="8" borderId="10" xfId="0" applyNumberFormat="1" applyFont="1" applyFill="1" applyBorder="1" applyAlignment="1">
      <alignment horizontal="center"/>
    </xf>
    <xf numFmtId="0" fontId="80" fillId="2" borderId="12" xfId="0" applyFont="1" applyFill="1" applyBorder="1" applyAlignment="1">
      <alignment horizontal="center" vertical="center" wrapText="1"/>
    </xf>
    <xf numFmtId="0" fontId="80" fillId="2" borderId="10" xfId="0" applyFont="1" applyFill="1" applyBorder="1" applyAlignment="1">
      <alignment horizontal="center" vertical="center" wrapText="1"/>
    </xf>
    <xf numFmtId="171" fontId="80" fillId="8" borderId="19" xfId="0" applyNumberFormat="1" applyFont="1" applyFill="1" applyBorder="1" applyAlignment="1">
      <alignment horizontal="center"/>
    </xf>
    <xf numFmtId="171" fontId="75" fillId="2" borderId="19" xfId="0" applyNumberFormat="1" applyFont="1" applyFill="1" applyBorder="1" applyAlignment="1">
      <alignment horizontal="center"/>
    </xf>
    <xf numFmtId="171" fontId="0" fillId="34" borderId="0" xfId="0" applyNumberFormat="1" applyFill="1" applyAlignment="1">
      <alignment horizontal="center"/>
    </xf>
    <xf numFmtId="171" fontId="75" fillId="34" borderId="0" xfId="0" applyNumberFormat="1" applyFont="1" applyFill="1" applyAlignment="1">
      <alignment horizontal="center"/>
    </xf>
    <xf numFmtId="171" fontId="80" fillId="8" borderId="10" xfId="0" applyNumberFormat="1" applyFont="1" applyFill="1" applyBorder="1" applyAlignment="1">
      <alignment horizontal="center"/>
    </xf>
    <xf numFmtId="171" fontId="75" fillId="2" borderId="10" xfId="0" applyNumberFormat="1" applyFont="1" applyFill="1" applyBorder="1" applyAlignment="1">
      <alignment horizontal="center"/>
    </xf>
    <xf numFmtId="0" fontId="0" fillId="0" borderId="0" xfId="0" applyFill="1" applyAlignment="1">
      <alignment/>
    </xf>
    <xf numFmtId="171" fontId="77" fillId="8" borderId="19" xfId="0" applyNumberFormat="1" applyFont="1" applyFill="1" applyBorder="1" applyAlignment="1">
      <alignment horizontal="center"/>
    </xf>
    <xf numFmtId="171" fontId="77" fillId="8" borderId="10" xfId="0" applyNumberFormat="1" applyFont="1" applyFill="1" applyBorder="1" applyAlignment="1">
      <alignment horizontal="center"/>
    </xf>
    <xf numFmtId="0" fontId="0" fillId="0" borderId="0" xfId="0" applyAlignment="1">
      <alignment horizontal="center" vertical="center"/>
    </xf>
    <xf numFmtId="0" fontId="0" fillId="38" borderId="0" xfId="0" applyFill="1" applyAlignment="1">
      <alignment/>
    </xf>
    <xf numFmtId="43" fontId="75" fillId="38" borderId="0" xfId="42" applyFont="1" applyFill="1" applyAlignment="1">
      <alignment horizontal="left" vertical="center"/>
    </xf>
    <xf numFmtId="43" fontId="0" fillId="38" borderId="0" xfId="42" applyFont="1" applyFill="1" applyAlignment="1">
      <alignment/>
    </xf>
    <xf numFmtId="43" fontId="80" fillId="38" borderId="0" xfId="42" applyFont="1" applyFill="1" applyAlignment="1">
      <alignment horizontal="center" vertical="center"/>
    </xf>
    <xf numFmtId="43" fontId="75" fillId="38" borderId="0" xfId="42" applyFont="1" applyFill="1" applyAlignment="1">
      <alignment/>
    </xf>
    <xf numFmtId="173" fontId="80" fillId="38" borderId="0" xfId="42" applyNumberFormat="1" applyFont="1" applyFill="1" applyAlignment="1">
      <alignment horizontal="center" vertical="center"/>
    </xf>
    <xf numFmtId="174" fontId="80" fillId="38" borderId="0" xfId="42" applyNumberFormat="1" applyFont="1" applyFill="1" applyAlignment="1">
      <alignment horizontal="center" vertical="center"/>
    </xf>
    <xf numFmtId="1" fontId="75" fillId="2" borderId="0" xfId="0" applyNumberFormat="1" applyFont="1" applyFill="1" applyAlignment="1">
      <alignment horizontal="center" wrapText="1"/>
    </xf>
    <xf numFmtId="0" fontId="84" fillId="34" borderId="0" xfId="53" applyFont="1" applyFill="1" applyAlignment="1">
      <alignment/>
    </xf>
    <xf numFmtId="49" fontId="0" fillId="0" borderId="0" xfId="0" applyNumberFormat="1" applyAlignment="1">
      <alignment/>
    </xf>
    <xf numFmtId="0" fontId="0" fillId="0" borderId="0" xfId="0" applyAlignment="1">
      <alignment horizontal="center"/>
    </xf>
    <xf numFmtId="0" fontId="0" fillId="34" borderId="20" xfId="0" applyFill="1" applyBorder="1" applyAlignment="1">
      <alignment/>
    </xf>
    <xf numFmtId="0" fontId="0" fillId="36" borderId="16" xfId="0" applyFill="1" applyBorder="1" applyAlignment="1">
      <alignment/>
    </xf>
    <xf numFmtId="0" fontId="0" fillId="36" borderId="15" xfId="0" applyFill="1" applyBorder="1" applyAlignment="1">
      <alignment/>
    </xf>
    <xf numFmtId="0" fontId="0" fillId="36" borderId="17" xfId="0" applyFill="1" applyBorder="1" applyAlignment="1">
      <alignment/>
    </xf>
    <xf numFmtId="0" fontId="0" fillId="36" borderId="10" xfId="0" applyFill="1" applyBorder="1" applyAlignment="1">
      <alignment/>
    </xf>
    <xf numFmtId="0" fontId="0" fillId="36" borderId="0" xfId="0" applyFill="1" applyBorder="1" applyAlignment="1">
      <alignment/>
    </xf>
    <xf numFmtId="0" fontId="0" fillId="36" borderId="12" xfId="0" applyFill="1" applyBorder="1" applyAlignment="1">
      <alignment/>
    </xf>
    <xf numFmtId="0" fontId="0" fillId="34" borderId="10" xfId="0" applyFill="1" applyBorder="1" applyAlignment="1">
      <alignment/>
    </xf>
    <xf numFmtId="0" fontId="0" fillId="34" borderId="0" xfId="0" applyFill="1" applyBorder="1" applyAlignment="1">
      <alignment/>
    </xf>
    <xf numFmtId="0" fontId="0" fillId="34" borderId="12" xfId="0" applyFill="1" applyBorder="1" applyAlignment="1">
      <alignment/>
    </xf>
    <xf numFmtId="0" fontId="80" fillId="34" borderId="10" xfId="0" applyFont="1" applyFill="1" applyBorder="1" applyAlignment="1">
      <alignment/>
    </xf>
    <xf numFmtId="0" fontId="80" fillId="34" borderId="10" xfId="0" applyFont="1" applyFill="1" applyBorder="1" applyAlignment="1">
      <alignment/>
    </xf>
    <xf numFmtId="0" fontId="75" fillId="34" borderId="10" xfId="0" applyFont="1" applyFill="1" applyBorder="1" applyAlignment="1">
      <alignment wrapText="1"/>
    </xf>
    <xf numFmtId="0" fontId="75" fillId="34" borderId="0" xfId="0" applyFont="1" applyFill="1" applyBorder="1" applyAlignment="1">
      <alignment wrapText="1"/>
    </xf>
    <xf numFmtId="0" fontId="80" fillId="34" borderId="10" xfId="0" applyFont="1" applyFill="1" applyBorder="1" applyAlignment="1">
      <alignment wrapText="1"/>
    </xf>
    <xf numFmtId="0" fontId="80" fillId="34" borderId="0" xfId="0" applyFont="1" applyFill="1" applyBorder="1" applyAlignment="1">
      <alignment wrapText="1"/>
    </xf>
    <xf numFmtId="0" fontId="80" fillId="37" borderId="0" xfId="0" applyFont="1" applyFill="1" applyBorder="1" applyAlignment="1">
      <alignment/>
    </xf>
    <xf numFmtId="0" fontId="0" fillId="37" borderId="0" xfId="0" applyFill="1" applyBorder="1" applyAlignment="1">
      <alignment/>
    </xf>
    <xf numFmtId="0" fontId="0" fillId="37" borderId="21" xfId="0" applyFill="1" applyBorder="1" applyAlignment="1">
      <alignment/>
    </xf>
    <xf numFmtId="0" fontId="0" fillId="37" borderId="20" xfId="0" applyFill="1" applyBorder="1" applyAlignment="1">
      <alignment/>
    </xf>
    <xf numFmtId="0" fontId="0" fillId="37" borderId="22" xfId="0" applyFill="1" applyBorder="1" applyAlignment="1">
      <alignment/>
    </xf>
    <xf numFmtId="0" fontId="80" fillId="34" borderId="0" xfId="0" applyFont="1" applyFill="1" applyBorder="1" applyAlignment="1">
      <alignment horizontal="left" wrapText="1"/>
    </xf>
    <xf numFmtId="0" fontId="80" fillId="34" borderId="0" xfId="0" applyFont="1" applyFill="1" applyBorder="1" applyAlignment="1">
      <alignment horizontal="left"/>
    </xf>
    <xf numFmtId="0" fontId="80" fillId="34" borderId="0" xfId="0" applyFont="1" applyFill="1" applyBorder="1" applyAlignment="1">
      <alignment horizontal="center" wrapText="1"/>
    </xf>
    <xf numFmtId="0" fontId="80" fillId="34" borderId="0" xfId="0" applyFont="1" applyFill="1" applyBorder="1" applyAlignment="1">
      <alignment/>
    </xf>
    <xf numFmtId="14" fontId="80" fillId="34" borderId="0" xfId="0" applyNumberFormat="1" applyFont="1" applyFill="1" applyBorder="1" applyAlignment="1">
      <alignment horizontal="left"/>
    </xf>
    <xf numFmtId="0" fontId="85" fillId="34" borderId="0" xfId="0" applyFont="1" applyFill="1" applyBorder="1" applyAlignment="1">
      <alignment/>
    </xf>
    <xf numFmtId="1" fontId="85" fillId="34" borderId="0" xfId="0" applyNumberFormat="1" applyFont="1" applyFill="1" applyBorder="1" applyAlignment="1">
      <alignment/>
    </xf>
    <xf numFmtId="1" fontId="85" fillId="34" borderId="0" xfId="0" applyNumberFormat="1" applyFont="1" applyFill="1" applyBorder="1" applyAlignment="1">
      <alignment horizontal="right" vertical="center" indent="2"/>
    </xf>
    <xf numFmtId="0" fontId="80" fillId="37" borderId="0" xfId="0" applyFont="1" applyFill="1" applyAlignment="1">
      <alignment/>
    </xf>
    <xf numFmtId="0" fontId="0" fillId="0" borderId="0" xfId="0" applyAlignment="1">
      <alignment wrapText="1"/>
    </xf>
    <xf numFmtId="0" fontId="80" fillId="0" borderId="0" xfId="0" applyFont="1" applyAlignment="1">
      <alignment/>
    </xf>
    <xf numFmtId="0" fontId="80" fillId="0" borderId="10" xfId="0" applyFont="1" applyBorder="1" applyAlignment="1">
      <alignment/>
    </xf>
    <xf numFmtId="0" fontId="80" fillId="0" borderId="12" xfId="0" applyFont="1" applyBorder="1" applyAlignment="1">
      <alignment/>
    </xf>
    <xf numFmtId="0" fontId="80" fillId="0" borderId="0" xfId="0" applyFont="1" applyAlignment="1">
      <alignment wrapText="1"/>
    </xf>
    <xf numFmtId="0" fontId="86" fillId="0" borderId="0" xfId="0" applyFont="1" applyAlignment="1">
      <alignment wrapText="1"/>
    </xf>
    <xf numFmtId="0" fontId="80" fillId="0" borderId="10" xfId="0" applyFont="1" applyBorder="1" applyAlignment="1">
      <alignment wrapText="1"/>
    </xf>
    <xf numFmtId="0" fontId="80" fillId="0" borderId="12" xfId="0" applyFont="1" applyBorder="1" applyAlignment="1">
      <alignment wrapText="1"/>
    </xf>
    <xf numFmtId="0" fontId="80" fillId="0" borderId="0" xfId="0" applyFont="1" applyBorder="1" applyAlignment="1">
      <alignment wrapText="1"/>
    </xf>
    <xf numFmtId="0" fontId="87" fillId="0" borderId="0" xfId="0" applyFont="1" applyAlignment="1">
      <alignment/>
    </xf>
    <xf numFmtId="0" fontId="0" fillId="39" borderId="0" xfId="0" applyFill="1" applyAlignment="1">
      <alignment/>
    </xf>
    <xf numFmtId="0" fontId="0" fillId="40" borderId="0" xfId="0" applyFill="1" applyAlignment="1">
      <alignment/>
    </xf>
    <xf numFmtId="0" fontId="0" fillId="41" borderId="0" xfId="0" applyFill="1" applyAlignment="1">
      <alignment/>
    </xf>
    <xf numFmtId="0" fontId="0" fillId="42" borderId="0" xfId="0" applyFill="1" applyAlignment="1">
      <alignment/>
    </xf>
    <xf numFmtId="0" fontId="88" fillId="43" borderId="0" xfId="0" applyFont="1" applyFill="1" applyAlignment="1">
      <alignment horizontal="left" indent="1"/>
    </xf>
    <xf numFmtId="0" fontId="89" fillId="44" borderId="0" xfId="0" applyFont="1" applyFill="1" applyAlignment="1">
      <alignment horizontal="left" indent="1"/>
    </xf>
    <xf numFmtId="0" fontId="89" fillId="0" borderId="0" xfId="0" applyFont="1" applyAlignment="1">
      <alignment horizontal="left" indent="1"/>
    </xf>
    <xf numFmtId="0" fontId="75" fillId="33" borderId="0" xfId="0" applyFont="1" applyFill="1" applyAlignment="1">
      <alignment horizontal="center" wrapText="1"/>
    </xf>
    <xf numFmtId="0" fontId="0" fillId="0" borderId="0" xfId="0" applyAlignment="1">
      <alignment/>
    </xf>
    <xf numFmtId="1" fontId="75" fillId="34" borderId="0" xfId="0" applyNumberFormat="1" applyFont="1" applyFill="1" applyBorder="1" applyAlignment="1">
      <alignment horizontal="center" vertical="center" wrapText="1"/>
    </xf>
    <xf numFmtId="0" fontId="0" fillId="0" borderId="12" xfId="0" applyFont="1" applyBorder="1" applyAlignment="1">
      <alignment horizontal="center" vertical="center" wrapText="1"/>
    </xf>
    <xf numFmtId="0" fontId="80" fillId="37" borderId="0" xfId="0" applyFont="1" applyFill="1" applyAlignment="1">
      <alignment horizontal="right"/>
    </xf>
    <xf numFmtId="0" fontId="0" fillId="0" borderId="0" xfId="0" applyAlignment="1">
      <alignment horizontal="right"/>
    </xf>
    <xf numFmtId="0" fontId="77" fillId="45" borderId="0" xfId="0" applyFont="1" applyFill="1" applyAlignment="1">
      <alignment horizontal="left" indent="1"/>
    </xf>
    <xf numFmtId="0" fontId="83" fillId="0" borderId="0" xfId="0" applyFont="1" applyAlignment="1">
      <alignment horizontal="left" indent="1"/>
    </xf>
    <xf numFmtId="0" fontId="77" fillId="46" borderId="0" xfId="0" applyFont="1" applyFill="1" applyAlignment="1">
      <alignment horizontal="left" indent="1"/>
    </xf>
    <xf numFmtId="0" fontId="80" fillId="2" borderId="0" xfId="0" applyFont="1" applyFill="1" applyBorder="1" applyAlignment="1">
      <alignment horizontal="center" vertical="center" wrapText="1"/>
    </xf>
    <xf numFmtId="0" fontId="0" fillId="0" borderId="0" xfId="0" applyAlignment="1">
      <alignment horizontal="center" vertical="center" wrapText="1"/>
    </xf>
    <xf numFmtId="0" fontId="0" fillId="0" borderId="12" xfId="0" applyBorder="1" applyAlignment="1">
      <alignment horizontal="center" vertical="center" wrapText="1"/>
    </xf>
    <xf numFmtId="0" fontId="80" fillId="47" borderId="0" xfId="0" applyFont="1" applyFill="1" applyAlignment="1">
      <alignment horizontal="left" vertical="center"/>
    </xf>
    <xf numFmtId="0" fontId="80" fillId="0" borderId="0" xfId="0" applyFont="1" applyAlignment="1">
      <alignment horizontal="left" vertical="center"/>
    </xf>
    <xf numFmtId="0" fontId="0" fillId="0" borderId="0" xfId="0" applyAlignment="1">
      <alignment horizontal="left" vertical="center"/>
    </xf>
    <xf numFmtId="1" fontId="90" fillId="34" borderId="0" xfId="0" applyNumberFormat="1" applyFont="1" applyFill="1" applyAlignment="1">
      <alignment horizontal="left" wrapText="1"/>
    </xf>
    <xf numFmtId="0" fontId="91" fillId="34" borderId="0" xfId="0" applyFont="1" applyFill="1" applyAlignment="1">
      <alignment horizontal="left" wrapText="1"/>
    </xf>
    <xf numFmtId="43" fontId="77" fillId="48" borderId="0" xfId="42" applyFont="1" applyFill="1" applyAlignment="1">
      <alignment horizontal="center" vertical="center"/>
    </xf>
    <xf numFmtId="0" fontId="77" fillId="49" borderId="0" xfId="0" applyFont="1" applyFill="1" applyAlignment="1">
      <alignment horizontal="center" vertical="center"/>
    </xf>
    <xf numFmtId="0" fontId="0" fillId="0" borderId="0" xfId="0" applyAlignment="1">
      <alignment horizontal="left" indent="1"/>
    </xf>
    <xf numFmtId="0" fontId="0" fillId="0" borderId="0" xfId="0" applyAlignment="1">
      <alignment horizontal="center" vertical="center"/>
    </xf>
    <xf numFmtId="0" fontId="83" fillId="0" borderId="0" xfId="0" applyFont="1" applyAlignment="1">
      <alignment horizontal="center" vertical="center"/>
    </xf>
    <xf numFmtId="43" fontId="77" fillId="50" borderId="0" xfId="42" applyFont="1" applyFill="1" applyAlignment="1">
      <alignment horizontal="center" vertical="center" wrapText="1"/>
    </xf>
    <xf numFmtId="0" fontId="77" fillId="51" borderId="0" xfId="0" applyFont="1" applyFill="1" applyAlignment="1">
      <alignment horizontal="center" vertical="center" wrapText="1"/>
    </xf>
    <xf numFmtId="1" fontId="92" fillId="0" borderId="0" xfId="0" applyNumberFormat="1" applyFont="1" applyFill="1" applyAlignment="1">
      <alignment horizontal="center" vertical="center" wrapText="1"/>
    </xf>
    <xf numFmtId="0" fontId="80" fillId="37" borderId="0" xfId="0" applyFont="1" applyFill="1" applyBorder="1" applyAlignment="1">
      <alignment horizontal="center" wrapText="1"/>
    </xf>
    <xf numFmtId="171" fontId="80" fillId="34" borderId="0" xfId="0" applyNumberFormat="1" applyFont="1" applyFill="1" applyBorder="1" applyAlignment="1">
      <alignment horizontal="center"/>
    </xf>
    <xf numFmtId="0" fontId="93" fillId="34" borderId="10" xfId="0" applyFont="1" applyFill="1" applyBorder="1" applyAlignment="1">
      <alignment horizontal="center" vertical="top" wrapText="1"/>
    </xf>
    <xf numFmtId="0" fontId="93" fillId="0" borderId="0" xfId="0" applyFont="1" applyBorder="1" applyAlignment="1">
      <alignment horizontal="center" vertical="top" wrapText="1"/>
    </xf>
    <xf numFmtId="0" fontId="94" fillId="0" borderId="12" xfId="0" applyFont="1" applyBorder="1" applyAlignment="1">
      <alignment vertical="top" wrapText="1"/>
    </xf>
    <xf numFmtId="0" fontId="93" fillId="0" borderId="10" xfId="0" applyFont="1" applyBorder="1" applyAlignment="1">
      <alignment horizontal="center" vertical="top" wrapText="1"/>
    </xf>
    <xf numFmtId="0" fontId="80" fillId="34" borderId="15" xfId="0" applyFont="1" applyFill="1" applyBorder="1" applyAlignment="1">
      <alignment wrapText="1"/>
    </xf>
    <xf numFmtId="0" fontId="0" fillId="0" borderId="15" xfId="0" applyBorder="1" applyAlignment="1">
      <alignment wrapText="1"/>
    </xf>
    <xf numFmtId="0" fontId="80" fillId="34" borderId="0" xfId="0" applyFont="1" applyFill="1" applyBorder="1" applyAlignment="1">
      <alignment wrapText="1"/>
    </xf>
    <xf numFmtId="0" fontId="0" fillId="0" borderId="0" xfId="0" applyBorder="1" applyAlignment="1">
      <alignment wrapText="1"/>
    </xf>
    <xf numFmtId="0" fontId="75" fillId="0" borderId="0" xfId="0" applyFont="1" applyAlignment="1">
      <alignment wrapText="1"/>
    </xf>
    <xf numFmtId="0" fontId="0" fillId="0" borderId="0" xfId="0" applyAlignment="1">
      <alignment wrapText="1"/>
    </xf>
    <xf numFmtId="0" fontId="80" fillId="0" borderId="0" xfId="0" applyFont="1" applyAlignment="1">
      <alignment wrapText="1"/>
    </xf>
    <xf numFmtId="0" fontId="82" fillId="0" borderId="0" xfId="0" applyFont="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view3D>
      <c:rotX val="75"/>
      <c:hPercent val="100"/>
      <c:rotY val="0"/>
      <c:depthPercent val="100"/>
      <c:rAngAx val="1"/>
    </c:view3D>
    <c:plotArea>
      <c:layout>
        <c:manualLayout>
          <c:xMode val="edge"/>
          <c:yMode val="edge"/>
          <c:x val="0.022"/>
          <c:y val="0.0345"/>
          <c:w val="0.58525"/>
          <c:h val="0.92575"/>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explosion val="11"/>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txPr>
                <a:bodyPr vert="horz" rot="0" anchor="ctr"/>
                <a:lstStyle/>
                <a:p>
                  <a:pPr algn="ctr">
                    <a:defRPr lang="en-US" cap="none" sz="1100" b="1" i="0" u="none" baseline="0">
                      <a:solidFill>
                        <a:srgbClr val="000000"/>
                      </a:solidFill>
                      <a:latin typeface="Calibri"/>
                      <a:ea typeface="Calibri"/>
                      <a:cs typeface="Calibri"/>
                    </a:defRPr>
                  </a:pPr>
                </a:p>
              </c:txPr>
              <c:numFmt formatCode="#,##0" sourceLinked="0"/>
              <c:spPr>
                <a:noFill/>
                <a:ln w="3175">
                  <a:noFill/>
                </a:ln>
              </c:spPr>
              <c:dLblPos val="inEnd"/>
              <c:showLegendKey val="0"/>
              <c:showVal val="1"/>
              <c:showBubbleSize val="0"/>
              <c:showCatName val="0"/>
              <c:showSerName val="0"/>
              <c:showPercent val="0"/>
            </c:dLbl>
            <c:numFmt formatCode="#,##0" sourceLinked="0"/>
            <c:spPr>
              <a:noFill/>
              <a:ln w="3175">
                <a:noFill/>
              </a:ln>
            </c:spPr>
            <c:txPr>
              <a:bodyPr vert="horz" rot="0" anchor="ctr"/>
              <a:lstStyle/>
              <a:p>
                <a:pPr algn="ctr">
                  <a:defRPr lang="en-US" cap="none" sz="1000" b="1" i="0" u="none" baseline="0">
                    <a:solidFill>
                      <a:srgbClr val="000000"/>
                    </a:solidFill>
                    <a:latin typeface="Calibri"/>
                    <a:ea typeface="Calibri"/>
                    <a:cs typeface="Calibri"/>
                  </a:defRPr>
                </a:pPr>
              </a:p>
            </c:txPr>
            <c:dLblPos val="inEnd"/>
            <c:showLegendKey val="0"/>
            <c:showVal val="1"/>
            <c:showBubbleSize val="0"/>
            <c:showCatName val="0"/>
            <c:showSerName val="0"/>
            <c:showLeaderLines val="0"/>
            <c:showPercent val="0"/>
          </c:dLbls>
          <c:cat>
            <c:strRef>
              <c:f>(Data!$A$127,Data!$A$130,Data!$A$133,Data!$A$137:$A$138)</c:f>
              <c:strCache>
                <c:ptCount val="5"/>
                <c:pt idx="0">
                  <c:v>Travel</c:v>
                </c:pt>
                <c:pt idx="1">
                  <c:v>ICT</c:v>
                </c:pt>
                <c:pt idx="2">
                  <c:v>Paper, print, and other materials</c:v>
                </c:pt>
                <c:pt idx="3">
                  <c:v>Residential energy</c:v>
                </c:pt>
                <c:pt idx="4">
                  <c:v>University site operations</c:v>
                </c:pt>
              </c:strCache>
            </c:strRef>
          </c:cat>
          <c:val>
            <c:numRef>
              <c:f>(Data!$C$127,Data!$C$130,Data!$C$133,Data!$C$137:$C$138)</c:f>
              <c:numCache>
                <c:ptCount val="5"/>
                <c:pt idx="0">
                  <c:v>0</c:v>
                </c:pt>
                <c:pt idx="1">
                  <c:v>0</c:v>
                </c:pt>
                <c:pt idx="2">
                  <c:v>0</c:v>
                </c:pt>
                <c:pt idx="3">
                  <c:v>0</c:v>
                </c:pt>
                <c:pt idx="4">
                  <c:v>0</c:v>
                </c:pt>
              </c:numCache>
            </c:numRef>
          </c:val>
        </c:ser>
      </c:pie3DChart>
      <c:spPr>
        <a:noFill/>
        <a:ln>
          <a:noFill/>
        </a:ln>
      </c:spPr>
    </c:plotArea>
    <c:legend>
      <c:legendPos val="r"/>
      <c:layout>
        <c:manualLayout>
          <c:xMode val="edge"/>
          <c:yMode val="edge"/>
          <c:x val="0.67"/>
          <c:y val="0.0635"/>
          <c:w val="0.31975"/>
          <c:h val="0.88075"/>
        </c:manualLayout>
      </c:layout>
      <c:overlay val="0"/>
      <c:spPr>
        <a:noFill/>
        <a:ln w="3175">
          <a:noFill/>
        </a:ln>
      </c:spPr>
      <c:txPr>
        <a:bodyPr vert="horz" rot="0"/>
        <a:lstStyle/>
        <a:p>
          <a:pPr>
            <a:defRPr lang="en-US" cap="none" sz="755" b="1" i="0" u="none" baseline="0">
              <a:solidFill>
                <a:srgbClr val="000000"/>
              </a:solidFill>
              <a:latin typeface="Calibri"/>
              <a:ea typeface="Calibri"/>
              <a:cs typeface="Calibri"/>
            </a:defRPr>
          </a:pPr>
        </a:p>
      </c:txPr>
    </c:legend>
    <c:sideWall>
      <c:thickness val="0"/>
    </c:sideWall>
    <c:backWall>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view3D>
      <c:rotX val="75"/>
      <c:hPercent val="100"/>
      <c:rotY val="0"/>
      <c:depthPercent val="100"/>
      <c:rAngAx val="1"/>
    </c:view3D>
    <c:plotArea>
      <c:layout>
        <c:manualLayout>
          <c:xMode val="edge"/>
          <c:yMode val="edge"/>
          <c:x val="0.005"/>
          <c:y val="0.0285"/>
          <c:w val="0.594"/>
          <c:h val="0.93775"/>
        </c:manualLayout>
      </c:layout>
      <c:pie3DChart>
        <c:varyColors val="1"/>
        <c:ser>
          <c:idx val="0"/>
          <c:order val="0"/>
          <c:spPr>
            <a:solidFill>
              <a:srgbClr val="4F81BD"/>
            </a:solidFill>
            <a:ln w="3175">
              <a:noFill/>
            </a:ln>
          </c:spPr>
          <c:explosion val="4"/>
          <c:extLst>
            <c:ext xmlns:c14="http://schemas.microsoft.com/office/drawing/2007/8/2/chart" uri="{6F2FDCE9-48DA-4B69-8628-5D25D57E5C99}">
              <c14:invertSolidFillFmt>
                <c14:spPr>
                  <a:solidFill>
                    <a:srgbClr val="FFFFFF"/>
                  </a:solidFill>
                </c14:spPr>
              </c14:invertSolidFillFmt>
            </c:ext>
          </c:extLst>
          <c:dPt>
            <c:idx val="0"/>
            <c:explosion val="0"/>
            <c:spPr>
              <a:solidFill>
                <a:srgbClr val="4F81BD"/>
              </a:solidFill>
              <a:ln w="3175">
                <a:noFill/>
              </a:ln>
            </c:spPr>
          </c:dPt>
          <c:dPt>
            <c:idx val="1"/>
            <c:explosion val="15"/>
            <c:spPr>
              <a:solidFill>
                <a:srgbClr val="C0504D"/>
              </a:solidFill>
              <a:ln w="3175">
                <a:noFill/>
              </a:ln>
            </c:spPr>
          </c:dPt>
          <c:dPt>
            <c:idx val="2"/>
            <c:explosion val="0"/>
            <c:spPr>
              <a:solidFill>
                <a:srgbClr val="9BBB59"/>
              </a:solidFill>
              <a:ln w="3175">
                <a:noFill/>
              </a:ln>
            </c:spPr>
          </c:dPt>
          <c:dPt>
            <c:idx val="3"/>
            <c:explosion val="0"/>
            <c:spPr>
              <a:solidFill>
                <a:srgbClr val="8064A2"/>
              </a:solidFill>
              <a:ln w="3175">
                <a:noFill/>
              </a:ln>
            </c:spPr>
          </c:dPt>
          <c:dPt>
            <c:idx val="4"/>
            <c:explosion val="0"/>
            <c:spPr>
              <a:solidFill>
                <a:srgbClr val="4BACC6"/>
              </a:solidFill>
              <a:ln w="3175">
                <a:noFill/>
              </a:ln>
            </c:spPr>
          </c:dPt>
          <c:dLbls>
            <c:dLbl>
              <c:idx val="1"/>
              <c:txPr>
                <a:bodyPr vert="horz" rot="0" anchor="ctr"/>
                <a:lstStyle/>
                <a:p>
                  <a:pPr algn="ctr">
                    <a:defRPr lang="en-US" cap="none" sz="1050" b="1" i="0" u="none" baseline="0">
                      <a:solidFill>
                        <a:srgbClr val="000000"/>
                      </a:solidFill>
                      <a:latin typeface="Calibri"/>
                      <a:ea typeface="Calibri"/>
                      <a:cs typeface="Calibri"/>
                    </a:defRPr>
                  </a:pPr>
                </a:p>
              </c:txPr>
              <c:numFmt formatCode="0" sourceLinked="0"/>
              <c:spPr>
                <a:noFill/>
                <a:ln w="3175">
                  <a:noFill/>
                </a:ln>
              </c:spPr>
              <c:dLblPos val="inEnd"/>
              <c:showLegendKey val="0"/>
              <c:showVal val="1"/>
              <c:showBubbleSize val="0"/>
              <c:showCatName val="0"/>
              <c:showSerName val="0"/>
              <c:showPercent val="0"/>
            </c:dLbl>
            <c:numFmt formatCode="0" sourceLinked="0"/>
            <c:spPr>
              <a:noFill/>
              <a:ln w="3175">
                <a:noFill/>
              </a:ln>
            </c:spPr>
            <c:txPr>
              <a:bodyPr vert="horz" rot="0" anchor="ctr"/>
              <a:lstStyle/>
              <a:p>
                <a:pPr algn="ctr">
                  <a:defRPr lang="en-US" cap="none" sz="1000" b="1" i="0" u="none" baseline="0">
                    <a:solidFill>
                      <a:srgbClr val="000000"/>
                    </a:solidFill>
                    <a:latin typeface="Calibri"/>
                    <a:ea typeface="Calibri"/>
                    <a:cs typeface="Calibri"/>
                  </a:defRPr>
                </a:pPr>
              </a:p>
            </c:txPr>
            <c:dLblPos val="inEnd"/>
            <c:showLegendKey val="0"/>
            <c:showVal val="1"/>
            <c:showBubbleSize val="0"/>
            <c:showCatName val="0"/>
            <c:showSerName val="0"/>
            <c:showLeaderLines val="0"/>
            <c:showPercent val="0"/>
          </c:dLbls>
          <c:cat>
            <c:strRef>
              <c:f>(Data!$A$127,Data!$A$130,Data!$A$133,Data!$A$137:$A$138)</c:f>
              <c:strCache>
                <c:ptCount val="5"/>
                <c:pt idx="0">
                  <c:v>Travel</c:v>
                </c:pt>
                <c:pt idx="1">
                  <c:v>ICT</c:v>
                </c:pt>
                <c:pt idx="2">
                  <c:v>Paper, print, and other materials</c:v>
                </c:pt>
                <c:pt idx="3">
                  <c:v>Residential energy</c:v>
                </c:pt>
                <c:pt idx="4">
                  <c:v>University site operations</c:v>
                </c:pt>
              </c:strCache>
            </c:strRef>
          </c:cat>
          <c:val>
            <c:numRef>
              <c:f>(Data!$C$127,Data!$C$130,Data!$C$133,Data!$C$137:$C$138)</c:f>
              <c:numCache>
                <c:ptCount val="5"/>
                <c:pt idx="0">
                  <c:v>0</c:v>
                </c:pt>
                <c:pt idx="1">
                  <c:v>0</c:v>
                </c:pt>
                <c:pt idx="2">
                  <c:v>0</c:v>
                </c:pt>
                <c:pt idx="3">
                  <c:v>0</c:v>
                </c:pt>
                <c:pt idx="4">
                  <c:v>0</c:v>
                </c:pt>
              </c:numCache>
            </c:numRef>
          </c:val>
        </c:ser>
      </c:pie3DChart>
      <c:spPr>
        <a:noFill/>
        <a:ln>
          <a:noFill/>
        </a:ln>
      </c:spPr>
    </c:plotArea>
    <c:legend>
      <c:legendPos val="r"/>
      <c:layout>
        <c:manualLayout>
          <c:xMode val="edge"/>
          <c:yMode val="edge"/>
          <c:x val="0.665"/>
          <c:y val="0.06075"/>
          <c:w val="0.335"/>
          <c:h val="0.762"/>
        </c:manualLayout>
      </c:layout>
      <c:overlay val="0"/>
      <c:spPr>
        <a:noFill/>
        <a:ln w="3175">
          <a:noFill/>
        </a:ln>
      </c:spPr>
      <c:txPr>
        <a:bodyPr vert="horz" rot="0"/>
        <a:lstStyle/>
        <a:p>
          <a:pPr>
            <a:defRPr lang="en-US" cap="none" sz="755" b="1" i="0" u="none" baseline="0">
              <a:solidFill>
                <a:srgbClr val="000000"/>
              </a:solidFill>
              <a:latin typeface="Calibri"/>
              <a:ea typeface="Calibri"/>
              <a:cs typeface="Calibri"/>
            </a:defRPr>
          </a:pPr>
        </a:p>
      </c:txPr>
    </c:legend>
    <c:sideWall>
      <c:thickness val="0"/>
    </c:sideWall>
    <c:backWall>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view3D>
      <c:rotX val="75"/>
      <c:hPercent val="100"/>
      <c:rotY val="0"/>
      <c:depthPercent val="100"/>
      <c:rAngAx val="1"/>
    </c:view3D>
    <c:plotArea>
      <c:layout>
        <c:manualLayout>
          <c:xMode val="edge"/>
          <c:yMode val="edge"/>
          <c:x val="0.005"/>
          <c:y val="0.0225"/>
          <c:w val="0.594"/>
          <c:h val="0.94375"/>
        </c:manualLayout>
      </c:layout>
      <c:pie3DChart>
        <c:varyColors val="1"/>
        <c:ser>
          <c:idx val="0"/>
          <c:order val="0"/>
          <c:spPr>
            <a:solidFill>
              <a:srgbClr val="4F81BD"/>
            </a:solidFill>
            <a:ln w="3175">
              <a:noFill/>
            </a:ln>
          </c:spPr>
          <c:explosion val="4"/>
          <c:extLst>
            <c:ext xmlns:c14="http://schemas.microsoft.com/office/drawing/2007/8/2/chart" uri="{6F2FDCE9-48DA-4B69-8628-5D25D57E5C99}">
              <c14:invertSolidFillFmt>
                <c14:spPr>
                  <a:solidFill>
                    <a:srgbClr val="FFFFFF"/>
                  </a:solidFill>
                </c14:spPr>
              </c14:invertSolidFillFmt>
            </c:ext>
          </c:extLst>
          <c:dPt>
            <c:idx val="0"/>
            <c:explosion val="0"/>
            <c:spPr>
              <a:solidFill>
                <a:srgbClr val="4F81BD"/>
              </a:solidFill>
              <a:ln w="3175">
                <a:noFill/>
              </a:ln>
            </c:spPr>
          </c:dPt>
          <c:dPt>
            <c:idx val="1"/>
            <c:explosion val="0"/>
            <c:spPr>
              <a:solidFill>
                <a:srgbClr val="C0504D"/>
              </a:solidFill>
              <a:ln w="3175">
                <a:noFill/>
              </a:ln>
            </c:spPr>
          </c:dPt>
          <c:dPt>
            <c:idx val="2"/>
            <c:explosion val="14"/>
            <c:spPr>
              <a:solidFill>
                <a:srgbClr val="9BBB59"/>
              </a:solidFill>
              <a:ln w="3175">
                <a:noFill/>
              </a:ln>
            </c:spPr>
          </c:dPt>
          <c:dPt>
            <c:idx val="3"/>
            <c:explosion val="0"/>
            <c:spPr>
              <a:solidFill>
                <a:srgbClr val="8064A2"/>
              </a:solidFill>
              <a:ln w="3175">
                <a:noFill/>
              </a:ln>
            </c:spPr>
          </c:dPt>
          <c:dPt>
            <c:idx val="4"/>
            <c:explosion val="0"/>
            <c:spPr>
              <a:solidFill>
                <a:srgbClr val="4BACC6"/>
              </a:solidFill>
              <a:ln w="3175">
                <a:noFill/>
              </a:ln>
            </c:spPr>
          </c:dPt>
          <c:dLbls>
            <c:dLbl>
              <c:idx val="2"/>
              <c:txPr>
                <a:bodyPr vert="horz" rot="0" anchor="ctr"/>
                <a:lstStyle/>
                <a:p>
                  <a:pPr algn="ctr">
                    <a:defRPr lang="en-US" cap="none" sz="1050" b="1" i="0" u="none" baseline="0">
                      <a:solidFill>
                        <a:srgbClr val="000000"/>
                      </a:solidFill>
                      <a:latin typeface="Calibri"/>
                      <a:ea typeface="Calibri"/>
                      <a:cs typeface="Calibri"/>
                    </a:defRPr>
                  </a:pPr>
                </a:p>
              </c:txPr>
              <c:numFmt formatCode="#,##0" sourceLinked="0"/>
              <c:spPr>
                <a:noFill/>
                <a:ln w="3175">
                  <a:noFill/>
                </a:ln>
              </c:spPr>
              <c:dLblPos val="inEnd"/>
              <c:showLegendKey val="0"/>
              <c:showVal val="1"/>
              <c:showBubbleSize val="0"/>
              <c:showCatName val="0"/>
              <c:showSerName val="0"/>
              <c:showPercent val="0"/>
            </c:dLbl>
            <c:numFmt formatCode="#,##0" sourceLinked="0"/>
            <c:spPr>
              <a:noFill/>
              <a:ln w="3175">
                <a:noFill/>
              </a:ln>
            </c:spPr>
            <c:txPr>
              <a:bodyPr vert="horz" rot="0" anchor="ctr"/>
              <a:lstStyle/>
              <a:p>
                <a:pPr algn="ctr">
                  <a:defRPr lang="en-US" cap="none" sz="1000" b="1" i="0" u="none" baseline="0">
                    <a:solidFill>
                      <a:srgbClr val="000000"/>
                    </a:solidFill>
                    <a:latin typeface="Calibri"/>
                    <a:ea typeface="Calibri"/>
                    <a:cs typeface="Calibri"/>
                  </a:defRPr>
                </a:pPr>
              </a:p>
            </c:txPr>
            <c:dLblPos val="inEnd"/>
            <c:showLegendKey val="0"/>
            <c:showVal val="1"/>
            <c:showBubbleSize val="0"/>
            <c:showCatName val="0"/>
            <c:showSerName val="0"/>
            <c:showLeaderLines val="1"/>
            <c:showPercent val="0"/>
          </c:dLbls>
          <c:cat>
            <c:strRef>
              <c:f>(Data!$A$127,Data!$A$130,Data!$A$133,Data!$A$137:$A$138)</c:f>
              <c:strCache>
                <c:ptCount val="5"/>
                <c:pt idx="0">
                  <c:v>Travel</c:v>
                </c:pt>
                <c:pt idx="1">
                  <c:v>ICT</c:v>
                </c:pt>
                <c:pt idx="2">
                  <c:v>Paper, print, and other materials</c:v>
                </c:pt>
                <c:pt idx="3">
                  <c:v>Residential energy</c:v>
                </c:pt>
                <c:pt idx="4">
                  <c:v>University site operations</c:v>
                </c:pt>
              </c:strCache>
            </c:strRef>
          </c:cat>
          <c:val>
            <c:numRef>
              <c:f>(Data!$C$127,Data!$C$130,Data!$C$133,Data!$C$137:$C$138)</c:f>
              <c:numCache>
                <c:ptCount val="5"/>
                <c:pt idx="0">
                  <c:v>0</c:v>
                </c:pt>
                <c:pt idx="1">
                  <c:v>0</c:v>
                </c:pt>
                <c:pt idx="2">
                  <c:v>0</c:v>
                </c:pt>
                <c:pt idx="3">
                  <c:v>0</c:v>
                </c:pt>
                <c:pt idx="4">
                  <c:v>0</c:v>
                </c:pt>
              </c:numCache>
            </c:numRef>
          </c:val>
        </c:ser>
      </c:pie3DChart>
      <c:spPr>
        <a:noFill/>
        <a:ln>
          <a:noFill/>
        </a:ln>
      </c:spPr>
    </c:plotArea>
    <c:legend>
      <c:legendPos val="r"/>
      <c:layout>
        <c:manualLayout>
          <c:xMode val="edge"/>
          <c:yMode val="edge"/>
          <c:x val="0.665"/>
          <c:y val="0.06075"/>
          <c:w val="0.335"/>
          <c:h val="0.77075"/>
        </c:manualLayout>
      </c:layout>
      <c:overlay val="0"/>
      <c:spPr>
        <a:noFill/>
        <a:ln w="3175">
          <a:noFill/>
        </a:ln>
      </c:spPr>
      <c:txPr>
        <a:bodyPr vert="horz" rot="0"/>
        <a:lstStyle/>
        <a:p>
          <a:pPr>
            <a:defRPr lang="en-US" cap="none" sz="755" b="1" i="0" u="none" baseline="0">
              <a:solidFill>
                <a:srgbClr val="000000"/>
              </a:solidFill>
              <a:latin typeface="Calibri"/>
              <a:ea typeface="Calibri"/>
              <a:cs typeface="Calibri"/>
            </a:defRPr>
          </a:pPr>
        </a:p>
      </c:txPr>
    </c:legend>
    <c:sideWall>
      <c:thickness val="0"/>
    </c:sideWall>
    <c:backWall>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view3D>
      <c:rotX val="75"/>
      <c:hPercent val="100"/>
      <c:rotY val="0"/>
      <c:depthPercent val="100"/>
      <c:rAngAx val="1"/>
    </c:view3D>
    <c:plotArea>
      <c:layout>
        <c:manualLayout>
          <c:xMode val="edge"/>
          <c:yMode val="edge"/>
          <c:x val="0.005"/>
          <c:y val="0.0175"/>
          <c:w val="0.59825"/>
          <c:h val="0.9485"/>
        </c:manualLayout>
      </c:layout>
      <c:pie3DChart>
        <c:varyColors val="1"/>
        <c:ser>
          <c:idx val="0"/>
          <c:order val="0"/>
          <c:spPr>
            <a:solidFill>
              <a:srgbClr val="4F81BD"/>
            </a:solidFill>
            <a:ln w="3175">
              <a:noFill/>
            </a:ln>
          </c:spPr>
          <c:explosion val="4"/>
          <c:extLst>
            <c:ext xmlns:c14="http://schemas.microsoft.com/office/drawing/2007/8/2/chart" uri="{6F2FDCE9-48DA-4B69-8628-5D25D57E5C99}">
              <c14:invertSolidFillFmt>
                <c14:spPr>
                  <a:solidFill>
                    <a:srgbClr val="FFFFFF"/>
                  </a:solidFill>
                </c14:spPr>
              </c14:invertSolidFillFmt>
            </c:ext>
          </c:extLst>
          <c:dPt>
            <c:idx val="0"/>
            <c:explosion val="0"/>
            <c:spPr>
              <a:solidFill>
                <a:srgbClr val="4F81BD"/>
              </a:solidFill>
              <a:ln w="3175">
                <a:noFill/>
              </a:ln>
            </c:spPr>
          </c:dPt>
          <c:dPt>
            <c:idx val="1"/>
            <c:explosion val="0"/>
            <c:spPr>
              <a:solidFill>
                <a:srgbClr val="C0504D"/>
              </a:solidFill>
              <a:ln w="3175">
                <a:noFill/>
              </a:ln>
            </c:spPr>
          </c:dPt>
          <c:dPt>
            <c:idx val="2"/>
            <c:explosion val="0"/>
            <c:spPr>
              <a:solidFill>
                <a:srgbClr val="9BBB59"/>
              </a:solidFill>
              <a:ln w="3175">
                <a:noFill/>
              </a:ln>
            </c:spPr>
          </c:dPt>
          <c:dPt>
            <c:idx val="3"/>
            <c:explosion val="16"/>
            <c:spPr>
              <a:solidFill>
                <a:srgbClr val="8064A2"/>
              </a:solidFill>
              <a:ln w="3175">
                <a:noFill/>
              </a:ln>
            </c:spPr>
          </c:dPt>
          <c:dPt>
            <c:idx val="4"/>
            <c:explosion val="0"/>
            <c:spPr>
              <a:solidFill>
                <a:srgbClr val="4BACC6"/>
              </a:solidFill>
              <a:ln w="3175">
                <a:noFill/>
              </a:ln>
            </c:spPr>
          </c:dPt>
          <c:dLbls>
            <c:dLbl>
              <c:idx val="3"/>
              <c:txPr>
                <a:bodyPr vert="horz" rot="0" anchor="ctr"/>
                <a:lstStyle/>
                <a:p>
                  <a:pPr algn="ctr">
                    <a:defRPr lang="en-US" cap="none" sz="1050" b="1" i="0" u="none" baseline="0">
                      <a:solidFill>
                        <a:srgbClr val="000000"/>
                      </a:solidFill>
                      <a:latin typeface="Calibri"/>
                      <a:ea typeface="Calibri"/>
                      <a:cs typeface="Calibri"/>
                    </a:defRPr>
                  </a:pPr>
                </a:p>
              </c:txPr>
              <c:numFmt formatCode="#,##0" sourceLinked="0"/>
              <c:spPr>
                <a:noFill/>
                <a:ln w="3175">
                  <a:noFill/>
                </a:ln>
              </c:spPr>
              <c:dLblPos val="inEnd"/>
              <c:showLegendKey val="0"/>
              <c:showVal val="1"/>
              <c:showBubbleSize val="0"/>
              <c:showCatName val="0"/>
              <c:showSerName val="0"/>
              <c:showPercent val="0"/>
            </c:dLbl>
            <c:numFmt formatCode="#,##0" sourceLinked="0"/>
            <c:spPr>
              <a:noFill/>
              <a:ln w="3175">
                <a:noFill/>
              </a:ln>
            </c:spPr>
            <c:txPr>
              <a:bodyPr vert="horz" rot="0" anchor="ctr"/>
              <a:lstStyle/>
              <a:p>
                <a:pPr algn="ctr">
                  <a:defRPr lang="en-US" cap="none" sz="1000" b="1" i="0" u="none" baseline="0">
                    <a:solidFill>
                      <a:srgbClr val="000000"/>
                    </a:solidFill>
                    <a:latin typeface="Calibri"/>
                    <a:ea typeface="Calibri"/>
                    <a:cs typeface="Calibri"/>
                  </a:defRPr>
                </a:pPr>
              </a:p>
            </c:txPr>
            <c:dLblPos val="inEnd"/>
            <c:showLegendKey val="0"/>
            <c:showVal val="1"/>
            <c:showBubbleSize val="0"/>
            <c:showCatName val="0"/>
            <c:showSerName val="0"/>
            <c:showLeaderLines val="1"/>
            <c:showPercent val="0"/>
          </c:dLbls>
          <c:cat>
            <c:strRef>
              <c:f>(Data!$A$127,Data!$A$130,Data!$A$133,Data!$A$137:$A$138)</c:f>
              <c:strCache>
                <c:ptCount val="5"/>
                <c:pt idx="0">
                  <c:v>Travel</c:v>
                </c:pt>
                <c:pt idx="1">
                  <c:v>ICT</c:v>
                </c:pt>
                <c:pt idx="2">
                  <c:v>Paper, print, and other materials</c:v>
                </c:pt>
                <c:pt idx="3">
                  <c:v>Residential energy</c:v>
                </c:pt>
                <c:pt idx="4">
                  <c:v>University site operations</c:v>
                </c:pt>
              </c:strCache>
            </c:strRef>
          </c:cat>
          <c:val>
            <c:numRef>
              <c:f>(Data!$C$127,Data!$C$130,Data!$C$133,Data!$C$137:$C$138)</c:f>
              <c:numCache>
                <c:ptCount val="5"/>
                <c:pt idx="0">
                  <c:v>0</c:v>
                </c:pt>
                <c:pt idx="1">
                  <c:v>0</c:v>
                </c:pt>
                <c:pt idx="2">
                  <c:v>0</c:v>
                </c:pt>
                <c:pt idx="3">
                  <c:v>0</c:v>
                </c:pt>
                <c:pt idx="4">
                  <c:v>0</c:v>
                </c:pt>
              </c:numCache>
            </c:numRef>
          </c:val>
        </c:ser>
      </c:pie3DChart>
      <c:spPr>
        <a:noFill/>
        <a:ln>
          <a:noFill/>
        </a:ln>
      </c:spPr>
    </c:plotArea>
    <c:legend>
      <c:legendPos val="r"/>
      <c:layout>
        <c:manualLayout>
          <c:xMode val="edge"/>
          <c:yMode val="edge"/>
          <c:x val="0.665"/>
          <c:y val="0.06125"/>
          <c:w val="0.335"/>
          <c:h val="0.7685"/>
        </c:manualLayout>
      </c:layout>
      <c:overlay val="0"/>
      <c:spPr>
        <a:noFill/>
        <a:ln w="3175">
          <a:noFill/>
        </a:ln>
      </c:spPr>
      <c:txPr>
        <a:bodyPr vert="horz" rot="0"/>
        <a:lstStyle/>
        <a:p>
          <a:pPr>
            <a:defRPr lang="en-US" cap="none" sz="755" b="1" i="0" u="none" baseline="0">
              <a:solidFill>
                <a:srgbClr val="000000"/>
              </a:solidFill>
              <a:latin typeface="Calibri"/>
              <a:ea typeface="Calibri"/>
              <a:cs typeface="Calibri"/>
            </a:defRPr>
          </a:pPr>
        </a:p>
      </c:txPr>
    </c:legend>
    <c:sideWall>
      <c:thickness val="0"/>
    </c:sideWall>
    <c:backWall>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view3D>
      <c:rotX val="75"/>
      <c:hPercent val="100"/>
      <c:rotY val="0"/>
      <c:depthPercent val="100"/>
      <c:rAngAx val="1"/>
    </c:view3D>
    <c:plotArea>
      <c:layout>
        <c:manualLayout>
          <c:xMode val="edge"/>
          <c:yMode val="edge"/>
          <c:x val="0.005"/>
          <c:y val="0.0175"/>
          <c:w val="0.59825"/>
          <c:h val="0.949"/>
        </c:manualLayout>
      </c:layout>
      <c:pie3DChart>
        <c:varyColors val="1"/>
        <c:ser>
          <c:idx val="0"/>
          <c:order val="0"/>
          <c:spPr>
            <a:solidFill>
              <a:srgbClr val="4F81BD"/>
            </a:solidFill>
            <a:ln w="3175">
              <a:noFill/>
            </a:ln>
          </c:spPr>
          <c:explosion val="4"/>
          <c:extLst>
            <c:ext xmlns:c14="http://schemas.microsoft.com/office/drawing/2007/8/2/chart" uri="{6F2FDCE9-48DA-4B69-8628-5D25D57E5C99}">
              <c14:invertSolidFillFmt>
                <c14:spPr>
                  <a:solidFill>
                    <a:srgbClr val="FFFFFF"/>
                  </a:solidFill>
                </c14:spPr>
              </c14:invertSolidFillFmt>
            </c:ext>
          </c:extLst>
          <c:dPt>
            <c:idx val="0"/>
            <c:explosion val="0"/>
            <c:spPr>
              <a:solidFill>
                <a:srgbClr val="4F81BD"/>
              </a:solidFill>
              <a:ln w="3175">
                <a:noFill/>
              </a:ln>
            </c:spPr>
          </c:dPt>
          <c:dPt>
            <c:idx val="1"/>
            <c:explosion val="0"/>
            <c:spPr>
              <a:solidFill>
                <a:srgbClr val="C0504D"/>
              </a:solidFill>
              <a:ln w="3175">
                <a:noFill/>
              </a:ln>
            </c:spPr>
          </c:dPt>
          <c:dPt>
            <c:idx val="2"/>
            <c:explosion val="0"/>
            <c:spPr>
              <a:solidFill>
                <a:srgbClr val="9BBB59"/>
              </a:solidFill>
              <a:ln w="3175">
                <a:noFill/>
              </a:ln>
            </c:spPr>
          </c:dPt>
          <c:dPt>
            <c:idx val="3"/>
            <c:explosion val="0"/>
            <c:spPr>
              <a:solidFill>
                <a:srgbClr val="8064A2"/>
              </a:solidFill>
              <a:ln w="3175">
                <a:noFill/>
              </a:ln>
            </c:spPr>
          </c:dPt>
          <c:dPt>
            <c:idx val="4"/>
            <c:explosion val="12"/>
            <c:spPr>
              <a:solidFill>
                <a:srgbClr val="4BACC6"/>
              </a:solidFill>
              <a:ln w="3175">
                <a:noFill/>
              </a:ln>
            </c:spPr>
          </c:dPt>
          <c:dLbls>
            <c:dLbl>
              <c:idx val="4"/>
              <c:txPr>
                <a:bodyPr vert="horz" rot="0" anchor="ctr"/>
                <a:lstStyle/>
                <a:p>
                  <a:pPr algn="ctr">
                    <a:defRPr lang="en-US" cap="none" sz="1050" b="1" i="0" u="none" baseline="0">
                      <a:solidFill>
                        <a:srgbClr val="000000"/>
                      </a:solidFill>
                      <a:latin typeface="Calibri"/>
                      <a:ea typeface="Calibri"/>
                      <a:cs typeface="Calibri"/>
                    </a:defRPr>
                  </a:pPr>
                </a:p>
              </c:txPr>
              <c:numFmt formatCode="#,##0" sourceLinked="0"/>
              <c:spPr>
                <a:noFill/>
                <a:ln w="3175">
                  <a:noFill/>
                </a:ln>
              </c:spPr>
              <c:dLblPos val="inEnd"/>
              <c:showLegendKey val="0"/>
              <c:showVal val="1"/>
              <c:showBubbleSize val="0"/>
              <c:showCatName val="0"/>
              <c:showSerName val="0"/>
              <c:showPercent val="0"/>
            </c:dLbl>
            <c:numFmt formatCode="#,##0" sourceLinked="0"/>
            <c:spPr>
              <a:noFill/>
              <a:ln w="3175">
                <a:noFill/>
              </a:ln>
            </c:spPr>
            <c:txPr>
              <a:bodyPr vert="horz" rot="0" anchor="ctr"/>
              <a:lstStyle/>
              <a:p>
                <a:pPr algn="ctr">
                  <a:defRPr lang="en-US" cap="none" sz="1000" b="1" i="0" u="none" baseline="0">
                    <a:solidFill>
                      <a:srgbClr val="000000"/>
                    </a:solidFill>
                    <a:latin typeface="Calibri"/>
                    <a:ea typeface="Calibri"/>
                    <a:cs typeface="Calibri"/>
                  </a:defRPr>
                </a:pPr>
              </a:p>
            </c:txPr>
            <c:dLblPos val="inEnd"/>
            <c:showLegendKey val="0"/>
            <c:showVal val="1"/>
            <c:showBubbleSize val="0"/>
            <c:showCatName val="0"/>
            <c:showSerName val="0"/>
            <c:showLeaderLines val="1"/>
            <c:showPercent val="0"/>
          </c:dLbls>
          <c:cat>
            <c:strRef>
              <c:f>(Data!$A$127,Data!$A$130,Data!$A$133,Data!$A$137:$A$138)</c:f>
              <c:strCache>
                <c:ptCount val="5"/>
                <c:pt idx="0">
                  <c:v>Travel</c:v>
                </c:pt>
                <c:pt idx="1">
                  <c:v>ICT</c:v>
                </c:pt>
                <c:pt idx="2">
                  <c:v>Paper, print, and other materials</c:v>
                </c:pt>
                <c:pt idx="3">
                  <c:v>Residential energy</c:v>
                </c:pt>
                <c:pt idx="4">
                  <c:v>University site operations</c:v>
                </c:pt>
              </c:strCache>
            </c:strRef>
          </c:cat>
          <c:val>
            <c:numRef>
              <c:f>(Data!$C$127,Data!$C$130,Data!$C$133,Data!$C$137:$C$138)</c:f>
              <c:numCache>
                <c:ptCount val="5"/>
                <c:pt idx="0">
                  <c:v>0</c:v>
                </c:pt>
                <c:pt idx="1">
                  <c:v>0</c:v>
                </c:pt>
                <c:pt idx="2">
                  <c:v>0</c:v>
                </c:pt>
                <c:pt idx="3">
                  <c:v>0</c:v>
                </c:pt>
                <c:pt idx="4">
                  <c:v>0</c:v>
                </c:pt>
              </c:numCache>
            </c:numRef>
          </c:val>
        </c:ser>
      </c:pie3DChart>
      <c:spPr>
        <a:noFill/>
        <a:ln>
          <a:noFill/>
        </a:ln>
      </c:spPr>
    </c:plotArea>
    <c:legend>
      <c:legendPos val="r"/>
      <c:layout>
        <c:manualLayout>
          <c:xMode val="edge"/>
          <c:yMode val="edge"/>
          <c:x val="0.665"/>
          <c:y val="0.063"/>
          <c:w val="0.335"/>
          <c:h val="0.75325"/>
        </c:manualLayout>
      </c:layout>
      <c:overlay val="0"/>
      <c:spPr>
        <a:noFill/>
        <a:ln w="3175">
          <a:noFill/>
        </a:ln>
      </c:spPr>
      <c:txPr>
        <a:bodyPr vert="horz" rot="0"/>
        <a:lstStyle/>
        <a:p>
          <a:pPr>
            <a:defRPr lang="en-US" cap="none" sz="755" b="1" i="0" u="none" baseline="0">
              <a:solidFill>
                <a:srgbClr val="000000"/>
              </a:solidFill>
              <a:latin typeface="Calibri"/>
              <a:ea typeface="Calibri"/>
              <a:cs typeface="Calibri"/>
            </a:defRPr>
          </a:pPr>
        </a:p>
      </c:txPr>
    </c:legend>
    <c:sideWall>
      <c:thickness val="0"/>
    </c:sideWall>
    <c:backWall>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view3D>
      <c:rotX val="75"/>
      <c:hPercent val="100"/>
      <c:rotY val="0"/>
      <c:depthPercent val="100"/>
      <c:rAngAx val="1"/>
    </c:view3D>
    <c:plotArea>
      <c:layout>
        <c:manualLayout>
          <c:xMode val="edge"/>
          <c:yMode val="edge"/>
          <c:x val="0.02475"/>
          <c:y val="0.03725"/>
          <c:w val="0.58275"/>
          <c:h val="0.921"/>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numFmt formatCode="#,##0" sourceLinked="0"/>
            <c:spPr>
              <a:noFill/>
              <a:ln w="3175">
                <a:noFill/>
              </a:ln>
            </c:spPr>
            <c:txPr>
              <a:bodyPr vert="horz" rot="0" anchor="ctr"/>
              <a:lstStyle/>
              <a:p>
                <a:pPr algn="ctr">
                  <a:defRPr lang="en-US" cap="none" sz="1050" b="1" i="0" u="none" baseline="0">
                    <a:solidFill>
                      <a:srgbClr val="000000"/>
                    </a:solidFill>
                    <a:latin typeface="Calibri"/>
                    <a:ea typeface="Calibri"/>
                    <a:cs typeface="Calibri"/>
                  </a:defRPr>
                </a:pPr>
              </a:p>
            </c:txPr>
            <c:dLblPos val="bestFit"/>
            <c:showLegendKey val="0"/>
            <c:showVal val="1"/>
            <c:showBubbleSize val="0"/>
            <c:showCatName val="0"/>
            <c:showSerName val="0"/>
            <c:showLeaderLines val="0"/>
            <c:showPercent val="0"/>
          </c:dLbls>
          <c:cat>
            <c:strRef>
              <c:f>(Data!$A$127,Data!$A$130,Data!$A$133,Data!$A$137:$A$138)</c:f>
              <c:strCache>
                <c:ptCount val="5"/>
                <c:pt idx="0">
                  <c:v>Travel</c:v>
                </c:pt>
                <c:pt idx="1">
                  <c:v>ICT</c:v>
                </c:pt>
                <c:pt idx="2">
                  <c:v>Paper, print, and other materials</c:v>
                </c:pt>
                <c:pt idx="3">
                  <c:v>Residential energy</c:v>
                </c:pt>
                <c:pt idx="4">
                  <c:v>University site operations</c:v>
                </c:pt>
              </c:strCache>
            </c:strRef>
          </c:cat>
          <c:val>
            <c:numRef>
              <c:f>(Data!$E$127,Data!$E$130,Data!$E$133,Data!$E$137:$E$138)</c:f>
              <c:numCache>
                <c:ptCount val="5"/>
                <c:pt idx="0">
                  <c:v>0</c:v>
                </c:pt>
                <c:pt idx="1">
                  <c:v>0</c:v>
                </c:pt>
                <c:pt idx="2">
                  <c:v>0</c:v>
                </c:pt>
                <c:pt idx="3">
                  <c:v>0</c:v>
                </c:pt>
                <c:pt idx="4">
                  <c:v>0</c:v>
                </c:pt>
              </c:numCache>
            </c:numRef>
          </c:val>
        </c:ser>
      </c:pie3DChart>
      <c:spPr>
        <a:noFill/>
        <a:ln>
          <a:noFill/>
        </a:ln>
      </c:spPr>
    </c:plotArea>
    <c:legend>
      <c:legendPos val="r"/>
      <c:layout>
        <c:manualLayout>
          <c:xMode val="edge"/>
          <c:yMode val="edge"/>
          <c:x val="0.647"/>
          <c:y val="0.0215"/>
          <c:w val="0.3295"/>
          <c:h val="0.94125"/>
        </c:manualLayout>
      </c:layout>
      <c:overlay val="0"/>
      <c:spPr>
        <a:noFill/>
        <a:ln w="3175">
          <a:noFill/>
        </a:ln>
      </c:spPr>
      <c:txPr>
        <a:bodyPr vert="horz" rot="0"/>
        <a:lstStyle/>
        <a:p>
          <a:pPr>
            <a:defRPr lang="en-US" cap="none" sz="965" b="1" i="0" u="none" baseline="0">
              <a:solidFill>
                <a:srgbClr val="000000"/>
              </a:solidFill>
              <a:latin typeface="Calibri"/>
              <a:ea typeface="Calibri"/>
              <a:cs typeface="Calibri"/>
            </a:defRPr>
          </a:pPr>
        </a:p>
      </c:txPr>
    </c:legend>
    <c:sideWall>
      <c:thickness val="0"/>
    </c:sideWall>
    <c:backWall>
      <c:thickness val="0"/>
    </c:backWall>
    <c:plotVisOnly val="1"/>
    <c:dispBlanksAs val="gap"/>
    <c:showDLblsOverMax val="0"/>
  </c:chart>
  <c:spPr>
    <a:solidFill>
      <a:srgbClr val="FFFFFF"/>
    </a:solidFill>
    <a:ln w="3175">
      <a:solidFill>
        <a:srgbClr val="99CC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45.emf" /><Relationship Id="rId2" Type="http://schemas.openxmlformats.org/officeDocument/2006/relationships/image" Target="../media/image25.emf" /><Relationship Id="rId3" Type="http://schemas.openxmlformats.org/officeDocument/2006/relationships/image" Target="../media/image9.png" /><Relationship Id="rId4" Type="http://schemas.openxmlformats.org/officeDocument/2006/relationships/image" Target="../media/image2.emf" /><Relationship Id="rId5"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55.emf" /><Relationship Id="rId2" Type="http://schemas.openxmlformats.org/officeDocument/2006/relationships/image" Target="../media/image38.emf" /><Relationship Id="rId3" Type="http://schemas.openxmlformats.org/officeDocument/2006/relationships/image" Target="../media/image37.emf" /><Relationship Id="rId4" Type="http://schemas.openxmlformats.org/officeDocument/2006/relationships/image" Target="../media/image36.emf" /><Relationship Id="rId5" Type="http://schemas.openxmlformats.org/officeDocument/2006/relationships/image" Target="../media/image16.emf" /><Relationship Id="rId6" Type="http://schemas.openxmlformats.org/officeDocument/2006/relationships/image" Target="../media/image26.emf" /><Relationship Id="rId7" Type="http://schemas.openxmlformats.org/officeDocument/2006/relationships/image" Target="../media/image9.png" /><Relationship Id="rId8" Type="http://schemas.openxmlformats.org/officeDocument/2006/relationships/image" Target="../media/image22.emf" /><Relationship Id="rId9" Type="http://schemas.openxmlformats.org/officeDocument/2006/relationships/image" Target="../media/image52.emf" /><Relationship Id="rId10" Type="http://schemas.openxmlformats.org/officeDocument/2006/relationships/image" Target="../media/image8.emf" /><Relationship Id="rId11" Type="http://schemas.openxmlformats.org/officeDocument/2006/relationships/image" Target="../media/image15.emf" /><Relationship Id="rId12" Type="http://schemas.openxmlformats.org/officeDocument/2006/relationships/image" Target="../media/image28.emf" /><Relationship Id="rId13" Type="http://schemas.openxmlformats.org/officeDocument/2006/relationships/image" Target="../media/image27.emf" /></Relationships>
</file>

<file path=xl/drawings/_rels/drawing3.xml.rels><?xml version="1.0" encoding="utf-8" standalone="yes"?><Relationships xmlns="http://schemas.openxmlformats.org/package/2006/relationships"><Relationship Id="rId1" Type="http://schemas.openxmlformats.org/officeDocument/2006/relationships/image" Target="../media/image9.png" /><Relationship Id="rId2" Type="http://schemas.openxmlformats.org/officeDocument/2006/relationships/image" Target="../media/image30.emf" /><Relationship Id="rId3" Type="http://schemas.openxmlformats.org/officeDocument/2006/relationships/image" Target="../media/image57.emf" /><Relationship Id="rId4" Type="http://schemas.openxmlformats.org/officeDocument/2006/relationships/image" Target="../media/image7.emf" /><Relationship Id="rId5" Type="http://schemas.openxmlformats.org/officeDocument/2006/relationships/image" Target="../media/image11.emf" /><Relationship Id="rId6" Type="http://schemas.openxmlformats.org/officeDocument/2006/relationships/image" Target="../media/image17.emf" /><Relationship Id="rId7" Type="http://schemas.openxmlformats.org/officeDocument/2006/relationships/image" Target="../media/image32.emf" /><Relationship Id="rId8" Type="http://schemas.openxmlformats.org/officeDocument/2006/relationships/image" Target="../media/image46.emf" /><Relationship Id="rId9" Type="http://schemas.openxmlformats.org/officeDocument/2006/relationships/image" Target="../media/image34.emf" /><Relationship Id="rId10" Type="http://schemas.openxmlformats.org/officeDocument/2006/relationships/image" Target="../media/image44.emf" /><Relationship Id="rId11" Type="http://schemas.openxmlformats.org/officeDocument/2006/relationships/image" Target="../media/image21.emf" /><Relationship Id="rId12" Type="http://schemas.openxmlformats.org/officeDocument/2006/relationships/image" Target="../media/image20.emf" /><Relationship Id="rId13" Type="http://schemas.openxmlformats.org/officeDocument/2006/relationships/image" Target="../media/image24.emf" /><Relationship Id="rId14" Type="http://schemas.openxmlformats.org/officeDocument/2006/relationships/image" Target="../media/image35.emf" /><Relationship Id="rId15" Type="http://schemas.openxmlformats.org/officeDocument/2006/relationships/image" Target="../media/image42.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9.png"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 Id="rId6" Type="http://schemas.openxmlformats.org/officeDocument/2006/relationships/chart" Target="/xl/charts/chart5.xml" /><Relationship Id="rId7" Type="http://schemas.openxmlformats.org/officeDocument/2006/relationships/image" Target="../media/image5.emf" /><Relationship Id="rId8" Type="http://schemas.openxmlformats.org/officeDocument/2006/relationships/image" Target="../media/image6.emf" /><Relationship Id="rId9" Type="http://schemas.openxmlformats.org/officeDocument/2006/relationships/image" Target="../media/image31.emf" /><Relationship Id="rId10" Type="http://schemas.openxmlformats.org/officeDocument/2006/relationships/image" Target="../media/image23.emf" /><Relationship Id="rId11" Type="http://schemas.openxmlformats.org/officeDocument/2006/relationships/image" Target="../media/image33.emf" /><Relationship Id="rId12" Type="http://schemas.openxmlformats.org/officeDocument/2006/relationships/image" Target="../media/image29.emf" /><Relationship Id="rId13" Type="http://schemas.openxmlformats.org/officeDocument/2006/relationships/image" Target="../media/image14.emf" /><Relationship Id="rId14" Type="http://schemas.openxmlformats.org/officeDocument/2006/relationships/image" Target="../media/image19.emf" /><Relationship Id="rId15" Type="http://schemas.openxmlformats.org/officeDocument/2006/relationships/image" Target="../media/image41.emf" /><Relationship Id="rId16" Type="http://schemas.openxmlformats.org/officeDocument/2006/relationships/image" Target="../media/image12.emf" /><Relationship Id="rId17" Type="http://schemas.openxmlformats.org/officeDocument/2006/relationships/image" Target="../media/image4.emf" /><Relationship Id="rId18" Type="http://schemas.openxmlformats.org/officeDocument/2006/relationships/image" Target="../media/image43.emf" /><Relationship Id="rId19" Type="http://schemas.openxmlformats.org/officeDocument/2006/relationships/image" Target="../media/image3.emf" /><Relationship Id="rId20" Type="http://schemas.openxmlformats.org/officeDocument/2006/relationships/image" Target="../media/image13.emf" /></Relationships>
</file>

<file path=xl/drawings/_rels/drawing5.xml.rels><?xml version="1.0" encoding="utf-8" standalone="yes"?><Relationships xmlns="http://schemas.openxmlformats.org/package/2006/relationships"><Relationship Id="rId1" Type="http://schemas.openxmlformats.org/officeDocument/2006/relationships/image" Target="../media/image9.png" /><Relationship Id="rId2"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image" Target="../media/image9.png" /><Relationship Id="rId2" Type="http://schemas.openxmlformats.org/officeDocument/2006/relationships/image" Target="../media/image40.emf" /><Relationship Id="rId3" Type="http://schemas.openxmlformats.org/officeDocument/2006/relationships/image" Target="../media/image18.emf" /><Relationship Id="rId4" Type="http://schemas.openxmlformats.org/officeDocument/2006/relationships/image" Target="../media/image56.emf" /><Relationship Id="rId5" Type="http://schemas.openxmlformats.org/officeDocument/2006/relationships/image" Target="../media/image3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238125</xdr:rowOff>
    </xdr:from>
    <xdr:to>
      <xdr:col>11</xdr:col>
      <xdr:colOff>723900</xdr:colOff>
      <xdr:row>57</xdr:row>
      <xdr:rowOff>0</xdr:rowOff>
    </xdr:to>
    <xdr:sp fLocksText="0">
      <xdr:nvSpPr>
        <xdr:cNvPr id="1" name="TextBox 1"/>
        <xdr:cNvSpPr txBox="1">
          <a:spLocks noChangeArrowheads="1"/>
        </xdr:cNvSpPr>
      </xdr:nvSpPr>
      <xdr:spPr>
        <a:xfrm>
          <a:off x="314325" y="1609725"/>
          <a:ext cx="6819900" cy="16525875"/>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9</xdr:col>
      <xdr:colOff>381000</xdr:colOff>
      <xdr:row>7</xdr:row>
      <xdr:rowOff>95250</xdr:rowOff>
    </xdr:from>
    <xdr:to>
      <xdr:col>11</xdr:col>
      <xdr:colOff>133350</xdr:colOff>
      <xdr:row>8</xdr:row>
      <xdr:rowOff>152400</xdr:rowOff>
    </xdr:to>
    <xdr:pic>
      <xdr:nvPicPr>
        <xdr:cNvPr id="2" name="EnterDetailsButton"/>
        <xdr:cNvPicPr preferRelativeResize="1">
          <a:picLocks noChangeAspect="1"/>
        </xdr:cNvPicPr>
      </xdr:nvPicPr>
      <xdr:blipFill>
        <a:blip r:embed="rId1"/>
        <a:stretch>
          <a:fillRect/>
        </a:stretch>
      </xdr:blipFill>
      <xdr:spPr>
        <a:xfrm>
          <a:off x="5572125" y="2038350"/>
          <a:ext cx="971550" cy="381000"/>
        </a:xfrm>
        <a:prstGeom prst="rect">
          <a:avLst/>
        </a:prstGeom>
        <a:noFill/>
        <a:ln w="9525" cmpd="sng">
          <a:noFill/>
        </a:ln>
      </xdr:spPr>
    </xdr:pic>
    <xdr:clientData/>
  </xdr:twoCellAnchor>
  <xdr:twoCellAnchor editAs="oneCell">
    <xdr:from>
      <xdr:col>9</xdr:col>
      <xdr:colOff>381000</xdr:colOff>
      <xdr:row>10</xdr:row>
      <xdr:rowOff>95250</xdr:rowOff>
    </xdr:from>
    <xdr:to>
      <xdr:col>11</xdr:col>
      <xdr:colOff>133350</xdr:colOff>
      <xdr:row>11</xdr:row>
      <xdr:rowOff>152400</xdr:rowOff>
    </xdr:to>
    <xdr:pic>
      <xdr:nvPicPr>
        <xdr:cNvPr id="3" name="CarbonCalculatorButton"/>
        <xdr:cNvPicPr preferRelativeResize="1">
          <a:picLocks noChangeAspect="1"/>
        </xdr:cNvPicPr>
      </xdr:nvPicPr>
      <xdr:blipFill>
        <a:blip r:embed="rId2"/>
        <a:stretch>
          <a:fillRect/>
        </a:stretch>
      </xdr:blipFill>
      <xdr:spPr>
        <a:xfrm>
          <a:off x="5572125" y="3009900"/>
          <a:ext cx="971550" cy="381000"/>
        </a:xfrm>
        <a:prstGeom prst="rect">
          <a:avLst/>
        </a:prstGeom>
        <a:noFill/>
        <a:ln w="9525" cmpd="sng">
          <a:noFill/>
        </a:ln>
      </xdr:spPr>
    </xdr:pic>
    <xdr:clientData/>
  </xdr:twoCellAnchor>
  <xdr:twoCellAnchor editAs="oneCell">
    <xdr:from>
      <xdr:col>1</xdr:col>
      <xdr:colOff>0</xdr:colOff>
      <xdr:row>0</xdr:row>
      <xdr:rowOff>0</xdr:rowOff>
    </xdr:from>
    <xdr:to>
      <xdr:col>11</xdr:col>
      <xdr:colOff>723900</xdr:colOff>
      <xdr:row>4</xdr:row>
      <xdr:rowOff>85725</xdr:rowOff>
    </xdr:to>
    <xdr:pic>
      <xdr:nvPicPr>
        <xdr:cNvPr id="4" name="Picture 19"/>
        <xdr:cNvPicPr preferRelativeResize="1">
          <a:picLocks noChangeAspect="1"/>
        </xdr:cNvPicPr>
      </xdr:nvPicPr>
      <xdr:blipFill>
        <a:blip r:embed="rId3"/>
        <a:stretch>
          <a:fillRect/>
        </a:stretch>
      </xdr:blipFill>
      <xdr:spPr>
        <a:xfrm>
          <a:off x="314325" y="0"/>
          <a:ext cx="6819900" cy="1133475"/>
        </a:xfrm>
        <a:prstGeom prst="rect">
          <a:avLst/>
        </a:prstGeom>
        <a:noFill/>
        <a:ln w="9525" cmpd="sng">
          <a:noFill/>
        </a:ln>
      </xdr:spPr>
    </xdr:pic>
    <xdr:clientData/>
  </xdr:twoCellAnchor>
  <xdr:twoCellAnchor>
    <xdr:from>
      <xdr:col>1</xdr:col>
      <xdr:colOff>0</xdr:colOff>
      <xdr:row>5</xdr:row>
      <xdr:rowOff>238125</xdr:rowOff>
    </xdr:from>
    <xdr:to>
      <xdr:col>9</xdr:col>
      <xdr:colOff>66675</xdr:colOff>
      <xdr:row>57</xdr:row>
      <xdr:rowOff>0</xdr:rowOff>
    </xdr:to>
    <xdr:sp>
      <xdr:nvSpPr>
        <xdr:cNvPr id="5" name="TextBox 2"/>
        <xdr:cNvSpPr txBox="1">
          <a:spLocks noChangeArrowheads="1"/>
        </xdr:cNvSpPr>
      </xdr:nvSpPr>
      <xdr:spPr>
        <a:xfrm>
          <a:off x="314325" y="1609725"/>
          <a:ext cx="4943475" cy="165258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t>
          </a:r>
          <a:r>
            <a:rPr lang="en-US" cap="none" sz="1100" b="1" i="0" u="none" baseline="0">
              <a:solidFill>
                <a:srgbClr val="000000"/>
              </a:solidFill>
              <a:latin typeface="Calibri"/>
              <a:ea typeface="Calibri"/>
              <a:cs typeface="Calibri"/>
            </a:rPr>
            <a:t>SusTEACH Carbon Calculator</a:t>
          </a:r>
          <a:r>
            <a:rPr lang="en-US" cap="none" sz="1100" b="0" i="0" u="none" baseline="0">
              <a:solidFill>
                <a:srgbClr val="000000"/>
              </a:solidFill>
              <a:latin typeface="Calibri"/>
              <a:ea typeface="Calibri"/>
              <a:cs typeface="Calibri"/>
            </a:rPr>
            <a:t> aims to help students calculate their study related carbon impacts. The carbon calculator includes carbon conversion factors for the</a:t>
          </a:r>
          <a:r>
            <a:rPr lang="en-US" cap="none" sz="1100" b="0" i="0" u="none" baseline="0">
              <a:solidFill>
                <a:srgbClr val="000000"/>
              </a:solidFill>
              <a:latin typeface="Calibri"/>
              <a:ea typeface="Calibri"/>
              <a:cs typeface="Calibri"/>
            </a:rPr>
            <a:t> following: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Regular and occasional travel to and from university accommodation;
</a:t>
          </a:r>
          <a:r>
            <a:rPr lang="en-US" cap="none" sz="1100" b="0" i="0" u="none" baseline="0">
              <a:solidFill>
                <a:srgbClr val="000000"/>
              </a:solidFill>
              <a:latin typeface="Calibri"/>
              <a:ea typeface="Calibri"/>
              <a:cs typeface="Calibri"/>
            </a:rPr>
            <a:t>ICT equipment purchased or used for study e.g. Desktop Personal Computer, Lap-top, Tablet device, Personal media player, Mobile phones, eBook reader; 
</a:t>
          </a:r>
          <a:r>
            <a:rPr lang="en-US" cap="none" sz="1100" b="0" i="0" u="none" baseline="0">
              <a:solidFill>
                <a:srgbClr val="000000"/>
              </a:solidFill>
              <a:latin typeface="Calibri"/>
              <a:ea typeface="Calibri"/>
              <a:cs typeface="Calibri"/>
            </a:rPr>
            <a:t>Energy consumption associated with time spent connecting to the Internet and the university websites;
</a:t>
          </a:r>
          <a:r>
            <a:rPr lang="en-US" cap="none" sz="1100" b="0" i="0" u="none" baseline="0">
              <a:solidFill>
                <a:srgbClr val="000000"/>
              </a:solidFill>
              <a:latin typeface="Calibri"/>
              <a:ea typeface="Calibri"/>
              <a:cs typeface="Calibri"/>
            </a:rPr>
            <a:t>Print and paper purchase and use;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Specially developed teaching materials and digital resources purchased or provided;
</a:t>
          </a:r>
          <a:r>
            <a:rPr lang="en-US" cap="none" sz="1100" b="0" i="0" u="none" baseline="0">
              <a:solidFill>
                <a:srgbClr val="000000"/>
              </a:solidFill>
              <a:latin typeface="Calibri"/>
              <a:ea typeface="Calibri"/>
              <a:cs typeface="Calibri"/>
            </a:rPr>
            <a:t>Types of residential accommodation;
</a:t>
          </a:r>
          <a:r>
            <a:rPr lang="en-US" cap="none" sz="1100" b="0" i="0" u="none" baseline="0">
              <a:solidFill>
                <a:srgbClr val="000000"/>
              </a:solidFill>
              <a:latin typeface="Calibri"/>
              <a:ea typeface="Calibri"/>
              <a:cs typeface="Calibri"/>
            </a:rPr>
            <a:t>Additional home energy consumption;
</a:t>
          </a:r>
          <a:r>
            <a:rPr lang="en-US" cap="none" sz="1100" b="0" i="0" u="none" baseline="0">
              <a:solidFill>
                <a:srgbClr val="000000"/>
              </a:solidFill>
              <a:latin typeface="Calibri"/>
              <a:ea typeface="Calibri"/>
              <a:cs typeface="Calibri"/>
            </a:rPr>
            <a:t>Campus site energy consumption attributable to teaching.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carbon impacts are measured using information entered about study hours or CATS credits  applicable to a course/module and the duration of the course/module.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calculator can be used to assess the carbon impacts of a full year’s study towards a qualification programme, or alternatively you may choose to focus on a particular course, module or unit of study within the year. Help is provided in the '</a:t>
          </a:r>
          <a:r>
            <a:rPr lang="en-US" cap="none" sz="1100" b="1" i="0" u="none" baseline="0">
              <a:solidFill>
                <a:srgbClr val="000000"/>
              </a:solidFill>
              <a:latin typeface="Calibri"/>
              <a:ea typeface="Calibri"/>
              <a:cs typeface="Calibri"/>
            </a:rPr>
            <a:t>FAQS</a:t>
          </a:r>
          <a:r>
            <a:rPr lang="en-US" cap="none" sz="1100" b="0" i="0" u="none" baseline="0">
              <a:solidFill>
                <a:srgbClr val="000000"/>
              </a:solidFill>
              <a:latin typeface="Calibri"/>
              <a:ea typeface="Calibri"/>
              <a:cs typeface="Calibri"/>
            </a:rPr>
            <a:t>' if you are unsure how to apportion your study hours (CATS credits ) to  your course, module, or period of study.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Please click on the 'Enter details' button to start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Once you have entered details of your course/module please click on the </a:t>
          </a:r>
          <a:r>
            <a:rPr lang="en-US" cap="none" sz="1100" b="1" i="0" u="none" baseline="0">
              <a:solidFill>
                <a:srgbClr val="000000"/>
              </a:solidFill>
              <a:latin typeface="Calibri"/>
              <a:ea typeface="Calibri"/>
              <a:cs typeface="Calibri"/>
            </a:rPr>
            <a:t>'Carbon Calculator</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button to start the assessment.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Acknowledgements</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This Carbon Calculator is part of the SusTEACH toolkit, available  online  at http://www9.open.ac.uk/SusTeach/</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The SusTEACH project at The Open University is funded by the Joint Information Systems Committee (JISC) under the Greening ICT Programme.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Developers of the Susteach Carbon C alculator for Students : Mr Ed Swithenby, Dr Sally Caird,</a:t>
          </a:r>
          <a:r>
            <a:rPr lang="en-US" cap="none" sz="1000" b="0" i="0" u="none" baseline="0">
              <a:solidFill>
                <a:srgbClr val="000000"/>
              </a:solidFill>
              <a:latin typeface="Calibri"/>
              <a:ea typeface="Calibri"/>
              <a:cs typeface="Calibri"/>
            </a:rPr>
            <a:t> The Open University. </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Calibri"/>
              <a:ea typeface="Calibri"/>
              <a:cs typeface="Calibri"/>
            </a:rPr>
            <a:t> 2012
</a:t>
          </a:r>
          <a:r>
            <a:rPr lang="en-US" cap="none" sz="1100" b="0" i="0" u="none" baseline="0">
              <a:solidFill>
                <a:srgbClr val="000000"/>
              </a:solidFill>
              <a:latin typeface="Calibri"/>
              <a:ea typeface="Calibri"/>
              <a:cs typeface="Calibri"/>
            </a:rPr>
            <a:t>
</a:t>
          </a:r>
          <a:r>
            <a:rPr lang="en-US" cap="none" sz="1000" b="0" i="1" u="none" baseline="0">
              <a:solidFill>
                <a:srgbClr val="000000"/>
              </a:solidFill>
              <a:latin typeface="Calibri"/>
              <a:ea typeface="Calibri"/>
              <a:cs typeface="Calibri"/>
            </a:rPr>
            <a:t>Disclaimer: </a:t>
          </a:r>
          <a:r>
            <a:rPr lang="en-US" cap="none" sz="1000" b="0" i="0" u="none" baseline="0">
              <a:solidFill>
                <a:srgbClr val="000000"/>
              </a:solidFill>
              <a:latin typeface="Calibri"/>
              <a:ea typeface="Calibri"/>
              <a:cs typeface="Calibri"/>
            </a:rPr>
            <a:t>This carbon impact data is based on the results of the SusTEACH project which includes the analysis of the Factor 10 data and should be treated as indications of the carbon impacts associated with Higher Education Teaching Models in the United Kingdom. The authors have taken considerable care in preparing information and materials which is displayed here. However, the Open University and authors of this tool are unable to provide any warranty concerning the accuracy or completeness of any information contained herein. This tool is a resource for Higher Education and does not constitute a legal document. The Open University and authors of this document assume no responsibility or liability for any injury, loss or damage incurred as a result of any use or reliance upon the information and material contained within or downloaded from this tool.</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p>
      </xdr:txBody>
    </xdr:sp>
    <xdr:clientData/>
  </xdr:twoCellAnchor>
  <xdr:twoCellAnchor editAs="oneCell">
    <xdr:from>
      <xdr:col>9</xdr:col>
      <xdr:colOff>381000</xdr:colOff>
      <xdr:row>13</xdr:row>
      <xdr:rowOff>95250</xdr:rowOff>
    </xdr:from>
    <xdr:to>
      <xdr:col>11</xdr:col>
      <xdr:colOff>133350</xdr:colOff>
      <xdr:row>14</xdr:row>
      <xdr:rowOff>152400</xdr:rowOff>
    </xdr:to>
    <xdr:pic>
      <xdr:nvPicPr>
        <xdr:cNvPr id="6" name="FAQsButton"/>
        <xdr:cNvPicPr preferRelativeResize="1">
          <a:picLocks noChangeAspect="1"/>
        </xdr:cNvPicPr>
      </xdr:nvPicPr>
      <xdr:blipFill>
        <a:blip r:embed="rId4"/>
        <a:stretch>
          <a:fillRect/>
        </a:stretch>
      </xdr:blipFill>
      <xdr:spPr>
        <a:xfrm>
          <a:off x="5572125" y="3981450"/>
          <a:ext cx="971550" cy="381000"/>
        </a:xfrm>
        <a:prstGeom prst="rect">
          <a:avLst/>
        </a:prstGeom>
        <a:noFill/>
        <a:ln w="9525" cmpd="sng">
          <a:noFill/>
        </a:ln>
      </xdr:spPr>
    </xdr:pic>
    <xdr:clientData/>
  </xdr:twoCellAnchor>
  <xdr:twoCellAnchor editAs="oneCell">
    <xdr:from>
      <xdr:col>9</xdr:col>
      <xdr:colOff>381000</xdr:colOff>
      <xdr:row>18</xdr:row>
      <xdr:rowOff>133350</xdr:rowOff>
    </xdr:from>
    <xdr:to>
      <xdr:col>11</xdr:col>
      <xdr:colOff>133350</xdr:colOff>
      <xdr:row>20</xdr:row>
      <xdr:rowOff>76200</xdr:rowOff>
    </xdr:to>
    <xdr:pic>
      <xdr:nvPicPr>
        <xdr:cNvPr id="7" name="OpenWebsiteButton"/>
        <xdr:cNvPicPr preferRelativeResize="1">
          <a:picLocks noChangeAspect="1"/>
        </xdr:cNvPicPr>
      </xdr:nvPicPr>
      <xdr:blipFill>
        <a:blip r:embed="rId5"/>
        <a:stretch>
          <a:fillRect/>
        </a:stretch>
      </xdr:blipFill>
      <xdr:spPr>
        <a:xfrm>
          <a:off x="5572125" y="5638800"/>
          <a:ext cx="971550" cy="590550"/>
        </a:xfrm>
        <a:prstGeom prst="rect">
          <a:avLst/>
        </a:prstGeom>
        <a:noFill/>
        <a:ln w="9525" cmpd="sng">
          <a:noFill/>
        </a:ln>
      </xdr:spPr>
    </xdr:pic>
    <xdr:clientData/>
  </xdr:twoCellAnchor>
  <xdr:oneCellAnchor>
    <xdr:from>
      <xdr:col>1</xdr:col>
      <xdr:colOff>0</xdr:colOff>
      <xdr:row>53</xdr:row>
      <xdr:rowOff>285750</xdr:rowOff>
    </xdr:from>
    <xdr:ext cx="6800850" cy="1123950"/>
    <xdr:sp>
      <xdr:nvSpPr>
        <xdr:cNvPr id="8" name="TextBox 3"/>
        <xdr:cNvSpPr txBox="1">
          <a:spLocks noChangeArrowheads="1"/>
        </xdr:cNvSpPr>
      </xdr:nvSpPr>
      <xdr:spPr>
        <a:xfrm>
          <a:off x="314325" y="17125950"/>
          <a:ext cx="6800850" cy="11239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Document name: SusTEACH Carbon Calculator
Document date: June 2013
Copyright information: © The Open University 2013
OpenLearn Study Unit: The environmental impacts of teaching and learning
OpenLearn url: http://www.open.edu/openlearn/nature-environment/the-environment/the-environmental-impact-teaching-and-learning/content-section-0</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55</xdr:row>
      <xdr:rowOff>0</xdr:rowOff>
    </xdr:from>
    <xdr:to>
      <xdr:col>8</xdr:col>
      <xdr:colOff>0</xdr:colOff>
      <xdr:row>56</xdr:row>
      <xdr:rowOff>0</xdr:rowOff>
    </xdr:to>
    <xdr:sp>
      <xdr:nvSpPr>
        <xdr:cNvPr id="1" name="Rectangle 10"/>
        <xdr:cNvSpPr>
          <a:spLocks/>
        </xdr:cNvSpPr>
      </xdr:nvSpPr>
      <xdr:spPr>
        <a:xfrm>
          <a:off x="314325" y="19364325"/>
          <a:ext cx="6819900" cy="904875"/>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314325</xdr:colOff>
      <xdr:row>47</xdr:row>
      <xdr:rowOff>0</xdr:rowOff>
    </xdr:from>
    <xdr:to>
      <xdr:col>8</xdr:col>
      <xdr:colOff>0</xdr:colOff>
      <xdr:row>48</xdr:row>
      <xdr:rowOff>0</xdr:rowOff>
    </xdr:to>
    <xdr:sp>
      <xdr:nvSpPr>
        <xdr:cNvPr id="2" name="Rectangle 9"/>
        <xdr:cNvSpPr>
          <a:spLocks/>
        </xdr:cNvSpPr>
      </xdr:nvSpPr>
      <xdr:spPr>
        <a:xfrm>
          <a:off x="314325" y="15687675"/>
          <a:ext cx="6819900" cy="139065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37</xdr:row>
      <xdr:rowOff>0</xdr:rowOff>
    </xdr:from>
    <xdr:to>
      <xdr:col>8</xdr:col>
      <xdr:colOff>0</xdr:colOff>
      <xdr:row>38</xdr:row>
      <xdr:rowOff>0</xdr:rowOff>
    </xdr:to>
    <xdr:sp>
      <xdr:nvSpPr>
        <xdr:cNvPr id="3" name="Rectangle 7"/>
        <xdr:cNvSpPr>
          <a:spLocks/>
        </xdr:cNvSpPr>
      </xdr:nvSpPr>
      <xdr:spPr>
        <a:xfrm>
          <a:off x="314325" y="11830050"/>
          <a:ext cx="6819900" cy="135255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27</xdr:row>
      <xdr:rowOff>0</xdr:rowOff>
    </xdr:from>
    <xdr:to>
      <xdr:col>8</xdr:col>
      <xdr:colOff>0</xdr:colOff>
      <xdr:row>28</xdr:row>
      <xdr:rowOff>0</xdr:rowOff>
    </xdr:to>
    <xdr:sp>
      <xdr:nvSpPr>
        <xdr:cNvPr id="4" name="Rectangle 6"/>
        <xdr:cNvSpPr>
          <a:spLocks/>
        </xdr:cNvSpPr>
      </xdr:nvSpPr>
      <xdr:spPr>
        <a:xfrm>
          <a:off x="314325" y="8162925"/>
          <a:ext cx="6819900" cy="116205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47625</xdr:colOff>
      <xdr:row>19</xdr:row>
      <xdr:rowOff>0</xdr:rowOff>
    </xdr:from>
    <xdr:to>
      <xdr:col>8</xdr:col>
      <xdr:colOff>0</xdr:colOff>
      <xdr:row>20</xdr:row>
      <xdr:rowOff>0</xdr:rowOff>
    </xdr:to>
    <xdr:sp>
      <xdr:nvSpPr>
        <xdr:cNvPr id="5" name="Rectangle 1"/>
        <xdr:cNvSpPr>
          <a:spLocks/>
        </xdr:cNvSpPr>
      </xdr:nvSpPr>
      <xdr:spPr>
        <a:xfrm>
          <a:off x="361950" y="4371975"/>
          <a:ext cx="6772275" cy="1990725"/>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6</xdr:row>
      <xdr:rowOff>0</xdr:rowOff>
    </xdr:from>
    <xdr:to>
      <xdr:col>8</xdr:col>
      <xdr:colOff>0</xdr:colOff>
      <xdr:row>17</xdr:row>
      <xdr:rowOff>0</xdr:rowOff>
    </xdr:to>
    <xdr:sp>
      <xdr:nvSpPr>
        <xdr:cNvPr id="6" name="Rectangle 2"/>
        <xdr:cNvSpPr>
          <a:spLocks/>
        </xdr:cNvSpPr>
      </xdr:nvSpPr>
      <xdr:spPr>
        <a:xfrm>
          <a:off x="314325" y="1228725"/>
          <a:ext cx="6819900" cy="2695575"/>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19</xdr:row>
      <xdr:rowOff>0</xdr:rowOff>
    </xdr:from>
    <xdr:to>
      <xdr:col>5</xdr:col>
      <xdr:colOff>1123950</xdr:colOff>
      <xdr:row>20</xdr:row>
      <xdr:rowOff>0</xdr:rowOff>
    </xdr:to>
    <xdr:sp>
      <xdr:nvSpPr>
        <xdr:cNvPr id="7" name="TextBox 3"/>
        <xdr:cNvSpPr txBox="1">
          <a:spLocks noChangeArrowheads="1"/>
        </xdr:cNvSpPr>
      </xdr:nvSpPr>
      <xdr:spPr>
        <a:xfrm>
          <a:off x="314325" y="4371975"/>
          <a:ext cx="4943475" cy="19907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The impacts of your  travel related to study is assessed by considering two types of journey. 
1. Regular journeys during a typical week during term time, such as journeys to the university campus. 
2.Occasional journeys that are related to the course or module, but which happen less frequently during the academic year, such as journeys at the start and of end of  the term/semester  between your usual home and term-time residence or to a residential school.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Please </a:t>
          </a:r>
          <a:r>
            <a:rPr lang="en-US" cap="none" sz="1100" b="1" i="0" u="none" baseline="0">
              <a:solidFill>
                <a:srgbClr val="000000"/>
              </a:solidFill>
              <a:latin typeface="Calibri"/>
              <a:ea typeface="Calibri"/>
              <a:cs typeface="Calibri"/>
            </a:rPr>
            <a:t>click</a:t>
          </a:r>
          <a:r>
            <a:rPr lang="en-US" cap="none" sz="1100" b="0" i="0" u="none" baseline="0">
              <a:solidFill>
                <a:srgbClr val="000000"/>
              </a:solidFill>
              <a:latin typeface="Calibri"/>
              <a:ea typeface="Calibri"/>
              <a:cs typeface="Calibri"/>
            </a:rPr>
            <a:t> on the buttons to enter details of your journeys. </a:t>
          </a:r>
        </a:p>
      </xdr:txBody>
    </xdr:sp>
    <xdr:clientData/>
  </xdr:twoCellAnchor>
  <xdr:twoCellAnchor>
    <xdr:from>
      <xdr:col>1</xdr:col>
      <xdr:colOff>0</xdr:colOff>
      <xdr:row>27</xdr:row>
      <xdr:rowOff>0</xdr:rowOff>
    </xdr:from>
    <xdr:to>
      <xdr:col>6</xdr:col>
      <xdr:colOff>0</xdr:colOff>
      <xdr:row>28</xdr:row>
      <xdr:rowOff>0</xdr:rowOff>
    </xdr:to>
    <xdr:sp>
      <xdr:nvSpPr>
        <xdr:cNvPr id="8" name="TextBox 4"/>
        <xdr:cNvSpPr txBox="1">
          <a:spLocks noChangeArrowheads="1"/>
        </xdr:cNvSpPr>
      </xdr:nvSpPr>
      <xdr:spPr>
        <a:xfrm>
          <a:off x="314325" y="8162925"/>
          <a:ext cx="4943475" cy="11620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The impacts of your use of ICTs for study is assessed  by considering the types of devices purchased and used (e.g. Personal Computers, laptops, tablet devices, smart phones, etc), the  time spent using these devices and  the time spent connected to the internet.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Please </a:t>
          </a:r>
          <a:r>
            <a:rPr lang="en-US" cap="none" sz="1100" b="1" i="0" u="none" baseline="0">
              <a:solidFill>
                <a:srgbClr val="000000"/>
              </a:solidFill>
              <a:latin typeface="Calibri"/>
              <a:ea typeface="Calibri"/>
              <a:cs typeface="Calibri"/>
            </a:rPr>
            <a:t>click</a:t>
          </a:r>
          <a:r>
            <a:rPr lang="en-US" cap="none" sz="1100" b="0" i="0" u="none" baseline="0">
              <a:solidFill>
                <a:srgbClr val="000000"/>
              </a:solidFill>
              <a:latin typeface="Calibri"/>
              <a:ea typeface="Calibri"/>
              <a:cs typeface="Calibri"/>
            </a:rPr>
            <a:t> on the button to enter details about</a:t>
          </a:r>
          <a:r>
            <a:rPr lang="en-US" cap="none" sz="1100" b="0" i="0" u="none" baseline="0">
              <a:solidFill>
                <a:srgbClr val="000000"/>
              </a:solidFill>
              <a:latin typeface="Calibri"/>
              <a:ea typeface="Calibri"/>
              <a:cs typeface="Calibri"/>
            </a:rPr>
            <a:t> your use and purchase of ICTs.</a:t>
          </a:r>
        </a:p>
      </xdr:txBody>
    </xdr:sp>
    <xdr:clientData/>
  </xdr:twoCellAnchor>
  <xdr:twoCellAnchor editAs="oneCell">
    <xdr:from>
      <xdr:col>6</xdr:col>
      <xdr:colOff>0</xdr:colOff>
      <xdr:row>27</xdr:row>
      <xdr:rowOff>247650</xdr:rowOff>
    </xdr:from>
    <xdr:to>
      <xdr:col>7</xdr:col>
      <xdr:colOff>323850</xdr:colOff>
      <xdr:row>27</xdr:row>
      <xdr:rowOff>752475</xdr:rowOff>
    </xdr:to>
    <xdr:pic>
      <xdr:nvPicPr>
        <xdr:cNvPr id="9" name="ICTsButton"/>
        <xdr:cNvPicPr preferRelativeResize="1">
          <a:picLocks noChangeAspect="1"/>
        </xdr:cNvPicPr>
      </xdr:nvPicPr>
      <xdr:blipFill>
        <a:blip r:embed="rId1"/>
        <a:stretch>
          <a:fillRect/>
        </a:stretch>
      </xdr:blipFill>
      <xdr:spPr>
        <a:xfrm>
          <a:off x="5257800" y="8410575"/>
          <a:ext cx="1381125" cy="504825"/>
        </a:xfrm>
        <a:prstGeom prst="rect">
          <a:avLst/>
        </a:prstGeom>
        <a:noFill/>
        <a:ln w="1" cmpd="sng">
          <a:noFill/>
        </a:ln>
      </xdr:spPr>
    </xdr:pic>
    <xdr:clientData/>
  </xdr:twoCellAnchor>
  <xdr:twoCellAnchor>
    <xdr:from>
      <xdr:col>1</xdr:col>
      <xdr:colOff>0</xdr:colOff>
      <xdr:row>37</xdr:row>
      <xdr:rowOff>0</xdr:rowOff>
    </xdr:from>
    <xdr:to>
      <xdr:col>5</xdr:col>
      <xdr:colOff>1123950</xdr:colOff>
      <xdr:row>38</xdr:row>
      <xdr:rowOff>0</xdr:rowOff>
    </xdr:to>
    <xdr:sp>
      <xdr:nvSpPr>
        <xdr:cNvPr id="10" name="TextBox 8"/>
        <xdr:cNvSpPr txBox="1">
          <a:spLocks noChangeArrowheads="1"/>
        </xdr:cNvSpPr>
      </xdr:nvSpPr>
      <xdr:spPr>
        <a:xfrm>
          <a:off x="314325" y="11830050"/>
          <a:ext cx="4943475" cy="13525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This section assesses</a:t>
          </a:r>
          <a:r>
            <a:rPr lang="en-US" cap="none" sz="1100" b="0" i="0" u="none" baseline="0">
              <a:solidFill>
                <a:srgbClr val="000000"/>
              </a:solidFill>
              <a:latin typeface="Calibri"/>
              <a:ea typeface="Calibri"/>
              <a:cs typeface="Calibri"/>
            </a:rPr>
            <a:t> the consumption of paper, either for printing or other purposes (e.g. note taking, assignments) and the</a:t>
          </a:r>
          <a:r>
            <a:rPr lang="en-US" cap="none" sz="1100" b="0" i="0" u="none" baseline="0">
              <a:solidFill>
                <a:srgbClr val="000000"/>
              </a:solidFill>
              <a:latin typeface="Calibri"/>
              <a:ea typeface="Calibri"/>
              <a:cs typeface="Calibri"/>
            </a:rPr>
            <a:t> purchase of books and other periodicals related to the course</a:t>
          </a:r>
          <a:r>
            <a:rPr lang="en-US" cap="none" sz="1100" b="0" i="0" u="none" baseline="0">
              <a:solidFill>
                <a:srgbClr val="000000"/>
              </a:solidFill>
              <a:latin typeface="Calibri"/>
              <a:ea typeface="Calibri"/>
              <a:cs typeface="Calibri"/>
            </a:rPr>
            <a:t> or module.</a:t>
          </a:r>
          <a:r>
            <a:rPr lang="en-US" cap="none" sz="1100" b="0" i="0" u="none" baseline="0">
              <a:solidFill>
                <a:srgbClr val="000000"/>
              </a:solidFill>
              <a:latin typeface="Calibri"/>
              <a:ea typeface="Calibri"/>
              <a:cs typeface="Calibri"/>
            </a:rPr>
            <a:t> Details of any study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materials provided</a:t>
          </a:r>
          <a:r>
            <a:rPr lang="en-US" cap="none" sz="1100" b="0" i="0" u="none" baseline="0">
              <a:solidFill>
                <a:srgbClr val="000000"/>
              </a:solidFill>
              <a:latin typeface="Calibri"/>
              <a:ea typeface="Calibri"/>
              <a:cs typeface="Calibri"/>
            </a:rPr>
            <a:t> to you, including printed materials or CD/DVD content may also be entered.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Please </a:t>
          </a:r>
          <a:r>
            <a:rPr lang="en-US" cap="none" sz="1100" b="1" i="0" u="none" baseline="0">
              <a:solidFill>
                <a:srgbClr val="000000"/>
              </a:solidFill>
              <a:latin typeface="Calibri"/>
              <a:ea typeface="Calibri"/>
              <a:cs typeface="Calibri"/>
            </a:rPr>
            <a:t>click</a:t>
          </a:r>
          <a:r>
            <a:rPr lang="en-US" cap="none" sz="1100" b="0" i="0" u="none" baseline="0">
              <a:solidFill>
                <a:srgbClr val="000000"/>
              </a:solidFill>
              <a:latin typeface="Calibri"/>
              <a:ea typeface="Calibri"/>
              <a:cs typeface="Calibri"/>
            </a:rPr>
            <a:t> on the button to enter details about</a:t>
          </a:r>
          <a:r>
            <a:rPr lang="en-US" cap="none" sz="1100" b="0" i="0" u="none" baseline="0">
              <a:solidFill>
                <a:srgbClr val="000000"/>
              </a:solidFill>
              <a:latin typeface="Calibri"/>
              <a:ea typeface="Calibri"/>
              <a:cs typeface="Calibri"/>
            </a:rPr>
            <a:t> your use of paper, print, and other materials.</a:t>
          </a:r>
          <a:r>
            <a:rPr lang="en-US" cap="none" sz="1100" b="0" i="0" u="none" baseline="0">
              <a:solidFill>
                <a:srgbClr val="000000"/>
              </a:solidFill>
              <a:latin typeface="Calibri"/>
              <a:ea typeface="Calibri"/>
              <a:cs typeface="Calibri"/>
            </a:rPr>
            <a:t>
</a:t>
          </a:r>
        </a:p>
      </xdr:txBody>
    </xdr:sp>
    <xdr:clientData/>
  </xdr:twoCellAnchor>
  <xdr:twoCellAnchor editAs="oneCell">
    <xdr:from>
      <xdr:col>6</xdr:col>
      <xdr:colOff>0</xdr:colOff>
      <xdr:row>37</xdr:row>
      <xdr:rowOff>266700</xdr:rowOff>
    </xdr:from>
    <xdr:to>
      <xdr:col>7</xdr:col>
      <xdr:colOff>323850</xdr:colOff>
      <xdr:row>37</xdr:row>
      <xdr:rowOff>771525</xdr:rowOff>
    </xdr:to>
    <xdr:pic>
      <xdr:nvPicPr>
        <xdr:cNvPr id="11" name="PaperAndPrintButton"/>
        <xdr:cNvPicPr preferRelativeResize="1">
          <a:picLocks noChangeAspect="1"/>
        </xdr:cNvPicPr>
      </xdr:nvPicPr>
      <xdr:blipFill>
        <a:blip r:embed="rId2"/>
        <a:stretch>
          <a:fillRect/>
        </a:stretch>
      </xdr:blipFill>
      <xdr:spPr>
        <a:xfrm>
          <a:off x="5257800" y="12096750"/>
          <a:ext cx="1381125" cy="504825"/>
        </a:xfrm>
        <a:prstGeom prst="rect">
          <a:avLst/>
        </a:prstGeom>
        <a:noFill/>
        <a:ln w="9525" cmpd="sng">
          <a:noFill/>
        </a:ln>
      </xdr:spPr>
    </xdr:pic>
    <xdr:clientData/>
  </xdr:twoCellAnchor>
  <xdr:twoCellAnchor>
    <xdr:from>
      <xdr:col>1</xdr:col>
      <xdr:colOff>0</xdr:colOff>
      <xdr:row>47</xdr:row>
      <xdr:rowOff>0</xdr:rowOff>
    </xdr:from>
    <xdr:to>
      <xdr:col>6</xdr:col>
      <xdr:colOff>0</xdr:colOff>
      <xdr:row>48</xdr:row>
      <xdr:rowOff>0</xdr:rowOff>
    </xdr:to>
    <xdr:sp>
      <xdr:nvSpPr>
        <xdr:cNvPr id="12" name="TextBox 12"/>
        <xdr:cNvSpPr txBox="1">
          <a:spLocks noChangeArrowheads="1"/>
        </xdr:cNvSpPr>
      </xdr:nvSpPr>
      <xdr:spPr>
        <a:xfrm>
          <a:off x="314325" y="15687675"/>
          <a:ext cx="4943475" cy="13906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For students living away from their normal home during the term/semester the residential energy associated with the course/module is calculated based on  the type of dwelling . 
</a:t>
          </a:r>
          <a:r>
            <a:rPr lang="en-US" cap="none" sz="1100" b="0" i="0" u="none" baseline="0">
              <a:solidFill>
                <a:srgbClr val="000000"/>
              </a:solidFill>
              <a:latin typeface="Calibri"/>
              <a:ea typeface="Calibri"/>
              <a:cs typeface="Calibri"/>
            </a:rPr>
            <a:t>For students living at home during the term/semester only additional heating involved with the study of the study of the course/module is calculated.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Please </a:t>
          </a:r>
          <a:r>
            <a:rPr lang="en-US" cap="none" sz="1100" b="1" i="0" u="none" baseline="0">
              <a:solidFill>
                <a:srgbClr val="000000"/>
              </a:solidFill>
              <a:latin typeface="Calibri"/>
              <a:ea typeface="Calibri"/>
              <a:cs typeface="Calibri"/>
            </a:rPr>
            <a:t>click</a:t>
          </a:r>
          <a:r>
            <a:rPr lang="en-US" cap="none" sz="1100" b="0" i="0" u="none" baseline="0">
              <a:solidFill>
                <a:srgbClr val="000000"/>
              </a:solidFill>
              <a:latin typeface="Calibri"/>
              <a:ea typeface="Calibri"/>
              <a:cs typeface="Calibri"/>
            </a:rPr>
            <a:t> on the button to enter details about your residential energy use.</a:t>
          </a:r>
        </a:p>
      </xdr:txBody>
    </xdr:sp>
    <xdr:clientData/>
  </xdr:twoCellAnchor>
  <xdr:twoCellAnchor editAs="oneCell">
    <xdr:from>
      <xdr:col>6</xdr:col>
      <xdr:colOff>0</xdr:colOff>
      <xdr:row>47</xdr:row>
      <xdr:rowOff>247650</xdr:rowOff>
    </xdr:from>
    <xdr:to>
      <xdr:col>7</xdr:col>
      <xdr:colOff>323850</xdr:colOff>
      <xdr:row>47</xdr:row>
      <xdr:rowOff>752475</xdr:rowOff>
    </xdr:to>
    <xdr:pic>
      <xdr:nvPicPr>
        <xdr:cNvPr id="13" name="ResidentialEnergyButton"/>
        <xdr:cNvPicPr preferRelativeResize="1">
          <a:picLocks noChangeAspect="1"/>
        </xdr:cNvPicPr>
      </xdr:nvPicPr>
      <xdr:blipFill>
        <a:blip r:embed="rId3"/>
        <a:stretch>
          <a:fillRect/>
        </a:stretch>
      </xdr:blipFill>
      <xdr:spPr>
        <a:xfrm>
          <a:off x="5257800" y="15935325"/>
          <a:ext cx="1381125" cy="504825"/>
        </a:xfrm>
        <a:prstGeom prst="rect">
          <a:avLst/>
        </a:prstGeom>
        <a:noFill/>
        <a:ln w="9525" cmpd="sng">
          <a:noFill/>
        </a:ln>
      </xdr:spPr>
    </xdr:pic>
    <xdr:clientData/>
  </xdr:twoCellAnchor>
  <xdr:twoCellAnchor>
    <xdr:from>
      <xdr:col>1</xdr:col>
      <xdr:colOff>0</xdr:colOff>
      <xdr:row>55</xdr:row>
      <xdr:rowOff>0</xdr:rowOff>
    </xdr:from>
    <xdr:to>
      <xdr:col>6</xdr:col>
      <xdr:colOff>0</xdr:colOff>
      <xdr:row>56</xdr:row>
      <xdr:rowOff>0</xdr:rowOff>
    </xdr:to>
    <xdr:sp>
      <xdr:nvSpPr>
        <xdr:cNvPr id="14" name="TextBox 15"/>
        <xdr:cNvSpPr txBox="1">
          <a:spLocks noChangeArrowheads="1"/>
        </xdr:cNvSpPr>
      </xdr:nvSpPr>
      <xdr:spPr>
        <a:xfrm>
          <a:off x="314325" y="19364325"/>
          <a:ext cx="4943475" cy="9048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The university campus site operations that are associated with teaching are an additional source of energy consumption and CO</a:t>
          </a:r>
          <a:r>
            <a:rPr lang="en-US" cap="none" sz="1100" b="0" i="0" u="none" baseline="-25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emissions.  To assess the impacts of this factor please indicate whether your course or module is taught at a university campus or taught by  distance education providers.</a:t>
          </a:r>
        </a:p>
      </xdr:txBody>
    </xdr:sp>
    <xdr:clientData/>
  </xdr:twoCellAnchor>
  <xdr:twoCellAnchor editAs="oneCell">
    <xdr:from>
      <xdr:col>6</xdr:col>
      <xdr:colOff>0</xdr:colOff>
      <xdr:row>19</xdr:row>
      <xdr:rowOff>219075</xdr:rowOff>
    </xdr:from>
    <xdr:to>
      <xdr:col>7</xdr:col>
      <xdr:colOff>323850</xdr:colOff>
      <xdr:row>19</xdr:row>
      <xdr:rowOff>723900</xdr:rowOff>
    </xdr:to>
    <xdr:pic>
      <xdr:nvPicPr>
        <xdr:cNvPr id="15" name="RegularJourneysButton"/>
        <xdr:cNvPicPr preferRelativeResize="1">
          <a:picLocks noChangeAspect="1"/>
        </xdr:cNvPicPr>
      </xdr:nvPicPr>
      <xdr:blipFill>
        <a:blip r:embed="rId4"/>
        <a:stretch>
          <a:fillRect/>
        </a:stretch>
      </xdr:blipFill>
      <xdr:spPr>
        <a:xfrm>
          <a:off x="5257800" y="4591050"/>
          <a:ext cx="1381125" cy="504825"/>
        </a:xfrm>
        <a:prstGeom prst="rect">
          <a:avLst/>
        </a:prstGeom>
        <a:noFill/>
        <a:ln w="9525" cmpd="sng">
          <a:noFill/>
        </a:ln>
      </xdr:spPr>
    </xdr:pic>
    <xdr:clientData/>
  </xdr:twoCellAnchor>
  <xdr:twoCellAnchor editAs="oneCell">
    <xdr:from>
      <xdr:col>6</xdr:col>
      <xdr:colOff>0</xdr:colOff>
      <xdr:row>19</xdr:row>
      <xdr:rowOff>866775</xdr:rowOff>
    </xdr:from>
    <xdr:to>
      <xdr:col>7</xdr:col>
      <xdr:colOff>323850</xdr:colOff>
      <xdr:row>19</xdr:row>
      <xdr:rowOff>1371600</xdr:rowOff>
    </xdr:to>
    <xdr:pic>
      <xdr:nvPicPr>
        <xdr:cNvPr id="16" name="OccasionalJourneysButton"/>
        <xdr:cNvPicPr preferRelativeResize="1">
          <a:picLocks noChangeAspect="1"/>
        </xdr:cNvPicPr>
      </xdr:nvPicPr>
      <xdr:blipFill>
        <a:blip r:embed="rId5"/>
        <a:stretch>
          <a:fillRect/>
        </a:stretch>
      </xdr:blipFill>
      <xdr:spPr>
        <a:xfrm>
          <a:off x="5257800" y="5238750"/>
          <a:ext cx="1381125" cy="504825"/>
        </a:xfrm>
        <a:prstGeom prst="rect">
          <a:avLst/>
        </a:prstGeom>
        <a:noFill/>
        <a:ln w="9525" cmpd="sng">
          <a:noFill/>
        </a:ln>
      </xdr:spPr>
    </xdr:pic>
    <xdr:clientData/>
  </xdr:twoCellAnchor>
  <xdr:twoCellAnchor>
    <xdr:from>
      <xdr:col>7</xdr:col>
      <xdr:colOff>190500</xdr:colOff>
      <xdr:row>55</xdr:row>
      <xdr:rowOff>161925</xdr:rowOff>
    </xdr:from>
    <xdr:to>
      <xdr:col>7</xdr:col>
      <xdr:colOff>695325</xdr:colOff>
      <xdr:row>55</xdr:row>
      <xdr:rowOff>390525</xdr:rowOff>
    </xdr:to>
    <xdr:pic>
      <xdr:nvPicPr>
        <xdr:cNvPr id="17" name="CampusOptionButton"/>
        <xdr:cNvPicPr preferRelativeResize="1">
          <a:picLocks noChangeAspect="1"/>
        </xdr:cNvPicPr>
      </xdr:nvPicPr>
      <xdr:blipFill>
        <a:blip r:embed="rId6"/>
        <a:stretch>
          <a:fillRect/>
        </a:stretch>
      </xdr:blipFill>
      <xdr:spPr>
        <a:xfrm>
          <a:off x="6505575" y="19526250"/>
          <a:ext cx="504825" cy="228600"/>
        </a:xfrm>
        <a:prstGeom prst="rect">
          <a:avLst/>
        </a:prstGeom>
        <a:noFill/>
        <a:ln w="9525" cmpd="sng">
          <a:noFill/>
        </a:ln>
      </xdr:spPr>
    </xdr:pic>
    <xdr:clientData/>
  </xdr:twoCellAnchor>
  <xdr:twoCellAnchor>
    <xdr:from>
      <xdr:col>7</xdr:col>
      <xdr:colOff>190500</xdr:colOff>
      <xdr:row>55</xdr:row>
      <xdr:rowOff>495300</xdr:rowOff>
    </xdr:from>
    <xdr:to>
      <xdr:col>7</xdr:col>
      <xdr:colOff>695325</xdr:colOff>
      <xdr:row>55</xdr:row>
      <xdr:rowOff>723900</xdr:rowOff>
    </xdr:to>
    <xdr:pic>
      <xdr:nvPicPr>
        <xdr:cNvPr id="18" name="DistanceOptionButton"/>
        <xdr:cNvPicPr preferRelativeResize="1">
          <a:picLocks noChangeAspect="1"/>
        </xdr:cNvPicPr>
      </xdr:nvPicPr>
      <xdr:blipFill>
        <a:blip r:embed="rId6"/>
        <a:stretch>
          <a:fillRect/>
        </a:stretch>
      </xdr:blipFill>
      <xdr:spPr>
        <a:xfrm>
          <a:off x="6505575" y="19859625"/>
          <a:ext cx="504825" cy="228600"/>
        </a:xfrm>
        <a:prstGeom prst="rect">
          <a:avLst/>
        </a:prstGeom>
        <a:noFill/>
        <a:ln w="9525" cmpd="sng">
          <a:noFill/>
        </a:ln>
      </xdr:spPr>
    </xdr:pic>
    <xdr:clientData/>
  </xdr:twoCellAnchor>
  <xdr:twoCellAnchor editAs="oneCell">
    <xdr:from>
      <xdr:col>1</xdr:col>
      <xdr:colOff>0</xdr:colOff>
      <xdr:row>0</xdr:row>
      <xdr:rowOff>0</xdr:rowOff>
    </xdr:from>
    <xdr:to>
      <xdr:col>8</xdr:col>
      <xdr:colOff>0</xdr:colOff>
      <xdr:row>4</xdr:row>
      <xdr:rowOff>47625</xdr:rowOff>
    </xdr:to>
    <xdr:pic>
      <xdr:nvPicPr>
        <xdr:cNvPr id="19" name="Picture 19"/>
        <xdr:cNvPicPr preferRelativeResize="1">
          <a:picLocks noChangeAspect="1"/>
        </xdr:cNvPicPr>
      </xdr:nvPicPr>
      <xdr:blipFill>
        <a:blip r:embed="rId7"/>
        <a:stretch>
          <a:fillRect/>
        </a:stretch>
      </xdr:blipFill>
      <xdr:spPr>
        <a:xfrm>
          <a:off x="314325" y="0"/>
          <a:ext cx="6819900" cy="828675"/>
        </a:xfrm>
        <a:prstGeom prst="rect">
          <a:avLst/>
        </a:prstGeom>
        <a:noFill/>
        <a:ln w="9525" cmpd="sng">
          <a:noFill/>
        </a:ln>
      </xdr:spPr>
    </xdr:pic>
    <xdr:clientData/>
  </xdr:twoCellAnchor>
  <xdr:twoCellAnchor editAs="oneCell">
    <xdr:from>
      <xdr:col>6</xdr:col>
      <xdr:colOff>0</xdr:colOff>
      <xdr:row>55</xdr:row>
      <xdr:rowOff>161925</xdr:rowOff>
    </xdr:from>
    <xdr:to>
      <xdr:col>6</xdr:col>
      <xdr:colOff>838200</xdr:colOff>
      <xdr:row>55</xdr:row>
      <xdr:rowOff>390525</xdr:rowOff>
    </xdr:to>
    <xdr:pic>
      <xdr:nvPicPr>
        <xdr:cNvPr id="20" name="CampusLabel"/>
        <xdr:cNvPicPr preferRelativeResize="1">
          <a:picLocks noChangeAspect="1"/>
        </xdr:cNvPicPr>
      </xdr:nvPicPr>
      <xdr:blipFill>
        <a:blip r:embed="rId8"/>
        <a:stretch>
          <a:fillRect/>
        </a:stretch>
      </xdr:blipFill>
      <xdr:spPr>
        <a:xfrm>
          <a:off x="5257800" y="19526250"/>
          <a:ext cx="838200" cy="228600"/>
        </a:xfrm>
        <a:prstGeom prst="rect">
          <a:avLst/>
        </a:prstGeom>
        <a:noFill/>
        <a:ln w="9525" cmpd="sng">
          <a:noFill/>
        </a:ln>
      </xdr:spPr>
    </xdr:pic>
    <xdr:clientData/>
  </xdr:twoCellAnchor>
  <xdr:twoCellAnchor editAs="oneCell">
    <xdr:from>
      <xdr:col>6</xdr:col>
      <xdr:colOff>0</xdr:colOff>
      <xdr:row>55</xdr:row>
      <xdr:rowOff>495300</xdr:rowOff>
    </xdr:from>
    <xdr:to>
      <xdr:col>6</xdr:col>
      <xdr:colOff>838200</xdr:colOff>
      <xdr:row>55</xdr:row>
      <xdr:rowOff>723900</xdr:rowOff>
    </xdr:to>
    <xdr:pic>
      <xdr:nvPicPr>
        <xdr:cNvPr id="21" name="DistanceLabel"/>
        <xdr:cNvPicPr preferRelativeResize="1">
          <a:picLocks noChangeAspect="1"/>
        </xdr:cNvPicPr>
      </xdr:nvPicPr>
      <xdr:blipFill>
        <a:blip r:embed="rId9"/>
        <a:stretch>
          <a:fillRect/>
        </a:stretch>
      </xdr:blipFill>
      <xdr:spPr>
        <a:xfrm>
          <a:off x="5257800" y="19859625"/>
          <a:ext cx="838200" cy="228600"/>
        </a:xfrm>
        <a:prstGeom prst="rect">
          <a:avLst/>
        </a:prstGeom>
        <a:noFill/>
        <a:ln w="9525" cmpd="sng">
          <a:noFill/>
        </a:ln>
      </xdr:spPr>
    </xdr:pic>
    <xdr:clientData/>
  </xdr:twoCellAnchor>
  <xdr:twoCellAnchor editAs="oneCell">
    <xdr:from>
      <xdr:col>6</xdr:col>
      <xdr:colOff>314325</xdr:colOff>
      <xdr:row>7</xdr:row>
      <xdr:rowOff>66675</xdr:rowOff>
    </xdr:from>
    <xdr:to>
      <xdr:col>7</xdr:col>
      <xdr:colOff>200025</xdr:colOff>
      <xdr:row>9</xdr:row>
      <xdr:rowOff>66675</xdr:rowOff>
    </xdr:to>
    <xdr:pic>
      <xdr:nvPicPr>
        <xdr:cNvPr id="22" name="ResultsButton"/>
        <xdr:cNvPicPr preferRelativeResize="1">
          <a:picLocks noChangeAspect="1"/>
        </xdr:cNvPicPr>
      </xdr:nvPicPr>
      <xdr:blipFill>
        <a:blip r:embed="rId10"/>
        <a:stretch>
          <a:fillRect/>
        </a:stretch>
      </xdr:blipFill>
      <xdr:spPr>
        <a:xfrm>
          <a:off x="5572125" y="1495425"/>
          <a:ext cx="942975" cy="400050"/>
        </a:xfrm>
        <a:prstGeom prst="rect">
          <a:avLst/>
        </a:prstGeom>
        <a:noFill/>
        <a:ln w="9525" cmpd="sng">
          <a:noFill/>
        </a:ln>
      </xdr:spPr>
    </xdr:pic>
    <xdr:clientData/>
  </xdr:twoCellAnchor>
  <xdr:twoCellAnchor editAs="oneCell">
    <xdr:from>
      <xdr:col>6</xdr:col>
      <xdr:colOff>314325</xdr:colOff>
      <xdr:row>10</xdr:row>
      <xdr:rowOff>66675</xdr:rowOff>
    </xdr:from>
    <xdr:to>
      <xdr:col>7</xdr:col>
      <xdr:colOff>200025</xdr:colOff>
      <xdr:row>12</xdr:row>
      <xdr:rowOff>66675</xdr:rowOff>
    </xdr:to>
    <xdr:pic>
      <xdr:nvPicPr>
        <xdr:cNvPr id="23" name="IntroductionButton"/>
        <xdr:cNvPicPr preferRelativeResize="1">
          <a:picLocks noChangeAspect="1"/>
        </xdr:cNvPicPr>
      </xdr:nvPicPr>
      <xdr:blipFill>
        <a:blip r:embed="rId11"/>
        <a:stretch>
          <a:fillRect/>
        </a:stretch>
      </xdr:blipFill>
      <xdr:spPr>
        <a:xfrm>
          <a:off x="5572125" y="2095500"/>
          <a:ext cx="942975" cy="400050"/>
        </a:xfrm>
        <a:prstGeom prst="rect">
          <a:avLst/>
        </a:prstGeom>
        <a:noFill/>
        <a:ln w="9525" cmpd="sng">
          <a:noFill/>
        </a:ln>
      </xdr:spPr>
    </xdr:pic>
    <xdr:clientData/>
  </xdr:twoCellAnchor>
  <xdr:twoCellAnchor editAs="oneCell">
    <xdr:from>
      <xdr:col>6</xdr:col>
      <xdr:colOff>314325</xdr:colOff>
      <xdr:row>13</xdr:row>
      <xdr:rowOff>66675</xdr:rowOff>
    </xdr:from>
    <xdr:to>
      <xdr:col>7</xdr:col>
      <xdr:colOff>200025</xdr:colOff>
      <xdr:row>15</xdr:row>
      <xdr:rowOff>66675</xdr:rowOff>
    </xdr:to>
    <xdr:pic>
      <xdr:nvPicPr>
        <xdr:cNvPr id="24" name="FAQsButton"/>
        <xdr:cNvPicPr preferRelativeResize="1">
          <a:picLocks noChangeAspect="1"/>
        </xdr:cNvPicPr>
      </xdr:nvPicPr>
      <xdr:blipFill>
        <a:blip r:embed="rId12"/>
        <a:stretch>
          <a:fillRect/>
        </a:stretch>
      </xdr:blipFill>
      <xdr:spPr>
        <a:xfrm>
          <a:off x="5572125" y="2695575"/>
          <a:ext cx="942975" cy="400050"/>
        </a:xfrm>
        <a:prstGeom prst="rect">
          <a:avLst/>
        </a:prstGeom>
        <a:noFill/>
        <a:ln w="9525" cmpd="sng">
          <a:noFill/>
        </a:ln>
      </xdr:spPr>
    </xdr:pic>
    <xdr:clientData/>
  </xdr:twoCellAnchor>
  <xdr:twoCellAnchor>
    <xdr:from>
      <xdr:col>1</xdr:col>
      <xdr:colOff>0</xdr:colOff>
      <xdr:row>6</xdr:row>
      <xdr:rowOff>0</xdr:rowOff>
    </xdr:from>
    <xdr:to>
      <xdr:col>6</xdr:col>
      <xdr:colOff>0</xdr:colOff>
      <xdr:row>17</xdr:row>
      <xdr:rowOff>0</xdr:rowOff>
    </xdr:to>
    <xdr:sp>
      <xdr:nvSpPr>
        <xdr:cNvPr id="25" name="TextBox 5"/>
        <xdr:cNvSpPr txBox="1">
          <a:spLocks noChangeArrowheads="1"/>
        </xdr:cNvSpPr>
      </xdr:nvSpPr>
      <xdr:spPr>
        <a:xfrm>
          <a:off x="314325" y="1228725"/>
          <a:ext cx="4943475" cy="26955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Carbon</a:t>
          </a:r>
          <a:r>
            <a:rPr lang="en-US" cap="none" sz="1100" b="0" i="0" u="none" baseline="0">
              <a:solidFill>
                <a:srgbClr val="000000"/>
              </a:solidFill>
              <a:latin typeface="Calibri"/>
              <a:ea typeface="Calibri"/>
              <a:cs typeface="Calibri"/>
            </a:rPr>
            <a:t> Calculator gathers information about the carbon impacts of your course/module  in the sections below. The energy consumption and CO</a:t>
          </a:r>
          <a:r>
            <a:rPr lang="en-US" cap="none" sz="1100" b="0" i="0" u="none" baseline="-25000">
              <a:solidFill>
                <a:srgbClr val="000000"/>
              </a:solidFill>
              <a:latin typeface="Calibri"/>
              <a:ea typeface="Calibri"/>
              <a:cs typeface="Calibri"/>
            </a:rPr>
            <a:t>2 </a:t>
          </a:r>
          <a:r>
            <a:rPr lang="en-US" cap="none" sz="1100" b="0" i="0" u="none" baseline="0">
              <a:solidFill>
                <a:srgbClr val="000000"/>
              </a:solidFill>
              <a:latin typeface="Calibri"/>
              <a:ea typeface="Calibri"/>
              <a:cs typeface="Calibri"/>
            </a:rPr>
            <a:t>emissions will be displayed 'per 100 study hours/10 CATS credits', based on the CATS credits and duration of your course/module entered on the Introduction page.  Please ensure that each of the 5 sections is completed before viewing the results.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Click the </a:t>
          </a:r>
          <a:r>
            <a:rPr lang="en-US" cap="none" sz="1100" b="1" i="0" u="none" baseline="0">
              <a:solidFill>
                <a:srgbClr val="000000"/>
              </a:solidFill>
              <a:latin typeface="Calibri"/>
              <a:ea typeface="Calibri"/>
              <a:cs typeface="Calibri"/>
            </a:rPr>
            <a:t>'Reset</a:t>
          </a:r>
          <a:r>
            <a:rPr lang="en-US" cap="none" sz="1100" b="0" i="0" u="none" baseline="0">
              <a:solidFill>
                <a:srgbClr val="000000"/>
              </a:solidFill>
              <a:latin typeface="Calibri"/>
              <a:ea typeface="Calibri"/>
              <a:cs typeface="Calibri"/>
            </a:rPr>
            <a:t>' button to to clear the information entered in each section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Click the </a:t>
          </a:r>
          <a:r>
            <a:rPr lang="en-US" cap="none" sz="1100" b="1" i="0" u="none" baseline="0">
              <a:solidFill>
                <a:srgbClr val="000000"/>
              </a:solidFill>
              <a:latin typeface="Calibri"/>
              <a:ea typeface="Calibri"/>
              <a:cs typeface="Calibri"/>
            </a:rPr>
            <a:t>'Results' </a:t>
          </a:r>
          <a:r>
            <a:rPr lang="en-US" cap="none" sz="1100" b="0" i="0" u="none" baseline="0">
              <a:solidFill>
                <a:srgbClr val="000000"/>
              </a:solidFill>
              <a:latin typeface="Calibri"/>
              <a:ea typeface="Calibri"/>
              <a:cs typeface="Calibri"/>
            </a:rPr>
            <a:t>to view the</a:t>
          </a:r>
          <a:r>
            <a:rPr lang="en-US" cap="none" sz="1100" b="0" i="0" u="none" baseline="0">
              <a:solidFill>
                <a:srgbClr val="000000"/>
              </a:solidFill>
              <a:latin typeface="Calibri"/>
              <a:ea typeface="Calibri"/>
              <a:cs typeface="Calibri"/>
            </a:rPr>
            <a:t> results of your carbon assessment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Click</a:t>
          </a:r>
          <a:r>
            <a:rPr lang="en-US" cap="none" sz="1100" b="0" i="0" u="none" baseline="0">
              <a:solidFill>
                <a:srgbClr val="000000"/>
              </a:solidFill>
              <a:latin typeface="Calibri"/>
              <a:ea typeface="Calibri"/>
              <a:cs typeface="Calibri"/>
            </a:rPr>
            <a:t> the </a:t>
          </a:r>
          <a:r>
            <a:rPr lang="en-US" cap="none" sz="1100" b="1" i="0" u="none" baseline="0">
              <a:solidFill>
                <a:srgbClr val="000000"/>
              </a:solidFill>
              <a:latin typeface="Calibri"/>
              <a:ea typeface="Calibri"/>
              <a:cs typeface="Calibri"/>
            </a:rPr>
            <a:t>'Introduction'</a:t>
          </a:r>
          <a:r>
            <a:rPr lang="en-US" cap="none" sz="1100" b="0" i="0" u="none" baseline="0">
              <a:solidFill>
                <a:srgbClr val="000000"/>
              </a:solidFill>
              <a:latin typeface="Calibri"/>
              <a:ea typeface="Calibri"/>
              <a:cs typeface="Calibri"/>
            </a:rPr>
            <a:t> button to enter details of a new course/module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6</xdr:col>
      <xdr:colOff>314325</xdr:colOff>
      <xdr:row>16</xdr:row>
      <xdr:rowOff>38100</xdr:rowOff>
    </xdr:from>
    <xdr:to>
      <xdr:col>7</xdr:col>
      <xdr:colOff>200025</xdr:colOff>
      <xdr:row>16</xdr:row>
      <xdr:rowOff>438150</xdr:rowOff>
    </xdr:to>
    <xdr:pic>
      <xdr:nvPicPr>
        <xdr:cNvPr id="26" name="ClearAllDetails"/>
        <xdr:cNvPicPr preferRelativeResize="1">
          <a:picLocks noChangeAspect="1"/>
        </xdr:cNvPicPr>
      </xdr:nvPicPr>
      <xdr:blipFill>
        <a:blip r:embed="rId13"/>
        <a:stretch>
          <a:fillRect/>
        </a:stretch>
      </xdr:blipFill>
      <xdr:spPr>
        <a:xfrm>
          <a:off x="5572125" y="3267075"/>
          <a:ext cx="942975" cy="400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5</xdr:col>
      <xdr:colOff>1895475</xdr:colOff>
      <xdr:row>4</xdr:row>
      <xdr:rowOff>85725</xdr:rowOff>
    </xdr:to>
    <xdr:pic>
      <xdr:nvPicPr>
        <xdr:cNvPr id="1" name="Picture 19"/>
        <xdr:cNvPicPr preferRelativeResize="1">
          <a:picLocks noChangeAspect="1"/>
        </xdr:cNvPicPr>
      </xdr:nvPicPr>
      <xdr:blipFill>
        <a:blip r:embed="rId1"/>
        <a:stretch>
          <a:fillRect/>
        </a:stretch>
      </xdr:blipFill>
      <xdr:spPr>
        <a:xfrm>
          <a:off x="314325" y="0"/>
          <a:ext cx="6819900" cy="866775"/>
        </a:xfrm>
        <a:prstGeom prst="rect">
          <a:avLst/>
        </a:prstGeom>
        <a:noFill/>
        <a:ln w="9525" cmpd="sng">
          <a:noFill/>
        </a:ln>
      </xdr:spPr>
    </xdr:pic>
    <xdr:clientData/>
  </xdr:twoCellAnchor>
  <xdr:twoCellAnchor>
    <xdr:from>
      <xdr:col>1</xdr:col>
      <xdr:colOff>0</xdr:colOff>
      <xdr:row>7</xdr:row>
      <xdr:rowOff>0</xdr:rowOff>
    </xdr:from>
    <xdr:to>
      <xdr:col>5</xdr:col>
      <xdr:colOff>1905000</xdr:colOff>
      <xdr:row>23</xdr:row>
      <xdr:rowOff>0</xdr:rowOff>
    </xdr:to>
    <xdr:sp>
      <xdr:nvSpPr>
        <xdr:cNvPr id="2" name="Rectangle 3"/>
        <xdr:cNvSpPr>
          <a:spLocks/>
        </xdr:cNvSpPr>
      </xdr:nvSpPr>
      <xdr:spPr>
        <a:xfrm>
          <a:off x="314325" y="1866900"/>
          <a:ext cx="6829425" cy="710565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9525</xdr:colOff>
      <xdr:row>8</xdr:row>
      <xdr:rowOff>0</xdr:rowOff>
    </xdr:from>
    <xdr:to>
      <xdr:col>5</xdr:col>
      <xdr:colOff>85725</xdr:colOff>
      <xdr:row>23</xdr:row>
      <xdr:rowOff>0</xdr:rowOff>
    </xdr:to>
    <xdr:sp>
      <xdr:nvSpPr>
        <xdr:cNvPr id="3" name="TextBox 4"/>
        <xdr:cNvSpPr txBox="1">
          <a:spLocks noChangeArrowheads="1"/>
        </xdr:cNvSpPr>
      </xdr:nvSpPr>
      <xdr:spPr>
        <a:xfrm>
          <a:off x="323850" y="3381375"/>
          <a:ext cx="5000625" cy="55911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The SusTEACH project gathered data about the carbon impacts from students studying a range of courses/modules. Impacts were highest for students studying at a university campus, averaging in the region of 250kg CO2 per 100 study hours/10 CATS credits. </a:t>
          </a:r>
          <a:r>
            <a:rPr lang="en-US" cap="none" sz="1100" b="0" i="0" u="none" baseline="0">
              <a:solidFill>
                <a:srgbClr val="000000"/>
              </a:solidFill>
              <a:latin typeface="Calibri"/>
              <a:ea typeface="Calibri"/>
              <a:cs typeface="Calibri"/>
            </a:rPr>
            <a:t>Impacts were </a:t>
          </a:r>
          <a:r>
            <a:rPr lang="en-US" cap="none" sz="1100" b="0" i="0" u="none" baseline="0">
              <a:solidFill>
                <a:srgbClr val="000000"/>
              </a:solidFill>
              <a:latin typeface="Calibri"/>
              <a:ea typeface="Calibri"/>
              <a:cs typeface="Calibri"/>
            </a:rPr>
            <a:t>lowest for students studying courses or modules with a distance learning provider using ICTs and online resources, averaging less than 50kg CO2 per 100 study hours/10 CATS credits.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Details</a:t>
          </a:r>
          <a:r>
            <a:rPr lang="en-US" cap="none" sz="1100" b="0" i="0" u="none" baseline="0">
              <a:solidFill>
                <a:srgbClr val="000000"/>
              </a:solidFill>
              <a:latin typeface="Calibri"/>
              <a:ea typeface="Calibri"/>
              <a:cs typeface="Calibri"/>
            </a:rPr>
            <a:t> of the </a:t>
          </a:r>
          <a:r>
            <a:rPr lang="en-US" cap="none" sz="1100" b="0" i="0" u="none" baseline="0">
              <a:solidFill>
                <a:srgbClr val="000000"/>
              </a:solidFill>
              <a:latin typeface="Calibri"/>
              <a:ea typeface="Calibri"/>
              <a:cs typeface="Calibri"/>
            </a:rPr>
            <a:t>energy consumption and CO</a:t>
          </a:r>
          <a:r>
            <a:rPr lang="en-US" cap="none" sz="1100" b="0" i="0" u="none" baseline="-25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emissions associated with your course, module or unit of study are presented below.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t>
          </a:r>
          <a:r>
            <a:rPr lang="en-US" cap="none" sz="1100" b="1" i="0" u="none" baseline="0">
              <a:solidFill>
                <a:srgbClr val="000000"/>
              </a:solidFill>
              <a:latin typeface="Calibri"/>
              <a:ea typeface="Calibri"/>
              <a:cs typeface="Calibri"/>
            </a:rPr>
            <a:t>first table</a:t>
          </a:r>
          <a:r>
            <a:rPr lang="en-US" cap="none" sz="1100" b="0" i="0" u="none" baseline="0">
              <a:solidFill>
                <a:srgbClr val="000000"/>
              </a:solidFill>
              <a:latin typeface="Calibri"/>
              <a:ea typeface="Calibri"/>
              <a:cs typeface="Calibri"/>
            </a:rPr>
            <a:t> presents these figures 'per 10 CATS credits' ,with 10 CATS credits equivalent</a:t>
          </a:r>
          <a:r>
            <a:rPr lang="en-US" cap="none" sz="1100" b="0" i="0" u="none" baseline="0">
              <a:solidFill>
                <a:srgbClr val="000000"/>
              </a:solidFill>
              <a:latin typeface="Calibri"/>
              <a:ea typeface="Calibri"/>
              <a:cs typeface="Calibri"/>
            </a:rPr>
            <a:t> to 100 hours of study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t>
          </a:r>
          <a:r>
            <a:rPr lang="en-US" cap="none" sz="1100" b="1" i="0" u="none" baseline="0">
              <a:solidFill>
                <a:srgbClr val="000000"/>
              </a:solidFill>
              <a:latin typeface="Calibri"/>
              <a:ea typeface="Calibri"/>
              <a:cs typeface="Calibri"/>
            </a:rPr>
            <a:t>second table </a:t>
          </a:r>
          <a:r>
            <a:rPr lang="en-US" cap="none" sz="1100" b="0" i="0" u="none" baseline="0">
              <a:solidFill>
                <a:srgbClr val="000000"/>
              </a:solidFill>
              <a:latin typeface="Calibri"/>
              <a:ea typeface="Calibri"/>
              <a:cs typeface="Calibri"/>
            </a:rPr>
            <a:t>shows the percentage of the total energy consumption and CO</a:t>
          </a:r>
          <a:r>
            <a:rPr lang="en-US" cap="none" sz="1100" b="0" i="0" u="none" baseline="-25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emissions arising from travel, ICTs, the consumption  of paper, print and other materials, residential energy, and the  university campus site operations attributable to teaching.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further information about the carbon impacts associated with your course/module click the </a:t>
          </a:r>
          <a:r>
            <a:rPr lang="en-US" cap="none" sz="1100" b="1" i="0" u="none" baseline="0">
              <a:solidFill>
                <a:srgbClr val="000000"/>
              </a:solidFill>
              <a:latin typeface="Calibri"/>
              <a:ea typeface="Calibri"/>
              <a:cs typeface="Calibri"/>
            </a:rPr>
            <a:t>'Charts</a:t>
          </a:r>
          <a:r>
            <a:rPr lang="en-US" cap="none" sz="1100" b="0" i="0" u="none" baseline="0">
              <a:solidFill>
                <a:srgbClr val="000000"/>
              </a:solidFill>
              <a:latin typeface="Calibri"/>
              <a:ea typeface="Calibri"/>
              <a:cs typeface="Calibri"/>
            </a:rPr>
            <a:t>' button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Click the </a:t>
          </a:r>
          <a:r>
            <a:rPr lang="en-US" cap="none" sz="1100" b="1" i="0" u="none" baseline="0">
              <a:solidFill>
                <a:srgbClr val="000000"/>
              </a:solidFill>
              <a:latin typeface="Calibri"/>
              <a:ea typeface="Calibri"/>
              <a:cs typeface="Calibri"/>
            </a:rPr>
            <a:t>'Introduction</a:t>
          </a:r>
          <a:r>
            <a:rPr lang="en-US" cap="none" sz="1100" b="0" i="0" u="none" baseline="0">
              <a:solidFill>
                <a:srgbClr val="000000"/>
              </a:solidFill>
              <a:latin typeface="Calibri"/>
              <a:ea typeface="Calibri"/>
              <a:cs typeface="Calibri"/>
            </a:rPr>
            <a:t>' button to enter details of a new</a:t>
          </a:r>
          <a:r>
            <a:rPr lang="en-US" cap="none" sz="1100" b="0" i="0" u="none" baseline="0">
              <a:solidFill>
                <a:srgbClr val="000000"/>
              </a:solidFill>
              <a:latin typeface="Calibri"/>
              <a:ea typeface="Calibri"/>
              <a:cs typeface="Calibri"/>
            </a:rPr>
            <a:t> course or module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Click</a:t>
          </a:r>
          <a:r>
            <a:rPr lang="en-US" cap="none" sz="1100" b="0" i="0" u="none" baseline="0">
              <a:solidFill>
                <a:srgbClr val="000000"/>
              </a:solidFill>
              <a:latin typeface="Calibri"/>
              <a:ea typeface="Calibri"/>
              <a:cs typeface="Calibri"/>
            </a:rPr>
            <a:t> the </a:t>
          </a:r>
          <a:r>
            <a:rPr lang="en-US" cap="none" sz="1100" b="1" i="0" u="none" baseline="0">
              <a:solidFill>
                <a:srgbClr val="000000"/>
              </a:solidFill>
              <a:latin typeface="Calibri"/>
              <a:ea typeface="Calibri"/>
              <a:cs typeface="Calibri"/>
            </a:rPr>
            <a:t>'Calculator</a:t>
          </a:r>
          <a:r>
            <a:rPr lang="en-US" cap="none" sz="1100" b="0" i="0" u="none" baseline="0">
              <a:solidFill>
                <a:srgbClr val="000000"/>
              </a:solidFill>
              <a:latin typeface="Calibri"/>
              <a:ea typeface="Calibri"/>
              <a:cs typeface="Calibri"/>
            </a:rPr>
            <a:t>' button to change  or start a new assessment</a:t>
          </a:r>
        </a:p>
      </xdr:txBody>
    </xdr:sp>
    <xdr:clientData/>
  </xdr:twoCellAnchor>
  <xdr:twoCellAnchor editAs="oneCell">
    <xdr:from>
      <xdr:col>5</xdr:col>
      <xdr:colOff>333375</xdr:colOff>
      <xdr:row>7</xdr:row>
      <xdr:rowOff>57150</xdr:rowOff>
    </xdr:from>
    <xdr:to>
      <xdr:col>5</xdr:col>
      <xdr:colOff>1285875</xdr:colOff>
      <xdr:row>7</xdr:row>
      <xdr:rowOff>457200</xdr:rowOff>
    </xdr:to>
    <xdr:pic>
      <xdr:nvPicPr>
        <xdr:cNvPr id="4" name="IntroductionButton"/>
        <xdr:cNvPicPr preferRelativeResize="1">
          <a:picLocks noChangeAspect="1"/>
        </xdr:cNvPicPr>
      </xdr:nvPicPr>
      <xdr:blipFill>
        <a:blip r:embed="rId2"/>
        <a:stretch>
          <a:fillRect/>
        </a:stretch>
      </xdr:blipFill>
      <xdr:spPr>
        <a:xfrm>
          <a:off x="5572125" y="1924050"/>
          <a:ext cx="952500" cy="400050"/>
        </a:xfrm>
        <a:prstGeom prst="rect">
          <a:avLst/>
        </a:prstGeom>
        <a:solidFill>
          <a:srgbClr val="FFFFFF"/>
        </a:solidFill>
        <a:ln w="1" cmpd="sng">
          <a:noFill/>
        </a:ln>
      </xdr:spPr>
    </xdr:pic>
    <xdr:clientData/>
  </xdr:twoCellAnchor>
  <xdr:twoCellAnchor editAs="oneCell">
    <xdr:from>
      <xdr:col>5</xdr:col>
      <xdr:colOff>333375</xdr:colOff>
      <xdr:row>7</xdr:row>
      <xdr:rowOff>628650</xdr:rowOff>
    </xdr:from>
    <xdr:to>
      <xdr:col>5</xdr:col>
      <xdr:colOff>1285875</xdr:colOff>
      <xdr:row>7</xdr:row>
      <xdr:rowOff>1028700</xdr:rowOff>
    </xdr:to>
    <xdr:pic>
      <xdr:nvPicPr>
        <xdr:cNvPr id="5" name="CalculatorButton"/>
        <xdr:cNvPicPr preferRelativeResize="1">
          <a:picLocks noChangeAspect="1"/>
        </xdr:cNvPicPr>
      </xdr:nvPicPr>
      <xdr:blipFill>
        <a:blip r:embed="rId3"/>
        <a:stretch>
          <a:fillRect/>
        </a:stretch>
      </xdr:blipFill>
      <xdr:spPr>
        <a:xfrm>
          <a:off x="5572125" y="2495550"/>
          <a:ext cx="952500" cy="400050"/>
        </a:xfrm>
        <a:prstGeom prst="rect">
          <a:avLst/>
        </a:prstGeom>
        <a:noFill/>
        <a:ln w="9525" cmpd="sng">
          <a:noFill/>
        </a:ln>
      </xdr:spPr>
    </xdr:pic>
    <xdr:clientData/>
  </xdr:twoCellAnchor>
  <xdr:twoCellAnchor editAs="oneCell">
    <xdr:from>
      <xdr:col>5</xdr:col>
      <xdr:colOff>333375</xdr:colOff>
      <xdr:row>7</xdr:row>
      <xdr:rowOff>1200150</xdr:rowOff>
    </xdr:from>
    <xdr:to>
      <xdr:col>5</xdr:col>
      <xdr:colOff>1285875</xdr:colOff>
      <xdr:row>8</xdr:row>
      <xdr:rowOff>85725</xdr:rowOff>
    </xdr:to>
    <xdr:pic>
      <xdr:nvPicPr>
        <xdr:cNvPr id="6" name="ChartsButton"/>
        <xdr:cNvPicPr preferRelativeResize="1">
          <a:picLocks noChangeAspect="1"/>
        </xdr:cNvPicPr>
      </xdr:nvPicPr>
      <xdr:blipFill>
        <a:blip r:embed="rId4"/>
        <a:stretch>
          <a:fillRect/>
        </a:stretch>
      </xdr:blipFill>
      <xdr:spPr>
        <a:xfrm>
          <a:off x="5572125" y="3067050"/>
          <a:ext cx="952500" cy="400050"/>
        </a:xfrm>
        <a:prstGeom prst="rect">
          <a:avLst/>
        </a:prstGeom>
        <a:noFill/>
        <a:ln w="9525" cmpd="sng">
          <a:noFill/>
        </a:ln>
      </xdr:spPr>
    </xdr:pic>
    <xdr:clientData/>
  </xdr:twoCellAnchor>
  <xdr:twoCellAnchor editAs="oneCell">
    <xdr:from>
      <xdr:col>5</xdr:col>
      <xdr:colOff>333375</xdr:colOff>
      <xdr:row>9</xdr:row>
      <xdr:rowOff>114300</xdr:rowOff>
    </xdr:from>
    <xdr:to>
      <xdr:col>5</xdr:col>
      <xdr:colOff>1285875</xdr:colOff>
      <xdr:row>10</xdr:row>
      <xdr:rowOff>190500</xdr:rowOff>
    </xdr:to>
    <xdr:pic>
      <xdr:nvPicPr>
        <xdr:cNvPr id="7" name="SaveSummaryButton"/>
        <xdr:cNvPicPr preferRelativeResize="1">
          <a:picLocks noChangeAspect="1"/>
        </xdr:cNvPicPr>
      </xdr:nvPicPr>
      <xdr:blipFill>
        <a:blip r:embed="rId5"/>
        <a:stretch>
          <a:fillRect/>
        </a:stretch>
      </xdr:blipFill>
      <xdr:spPr>
        <a:xfrm>
          <a:off x="5572125" y="3819525"/>
          <a:ext cx="952500" cy="400050"/>
        </a:xfrm>
        <a:prstGeom prst="rect">
          <a:avLst/>
        </a:prstGeom>
        <a:noFill/>
        <a:ln w="9525" cmpd="sng">
          <a:noFill/>
        </a:ln>
      </xdr:spPr>
    </xdr:pic>
    <xdr:clientData/>
  </xdr:twoCellAnchor>
  <xdr:twoCellAnchor editAs="oneCell">
    <xdr:from>
      <xdr:col>5</xdr:col>
      <xdr:colOff>333375</xdr:colOff>
      <xdr:row>12</xdr:row>
      <xdr:rowOff>114300</xdr:rowOff>
    </xdr:from>
    <xdr:to>
      <xdr:col>5</xdr:col>
      <xdr:colOff>1285875</xdr:colOff>
      <xdr:row>13</xdr:row>
      <xdr:rowOff>190500</xdr:rowOff>
    </xdr:to>
    <xdr:pic>
      <xdr:nvPicPr>
        <xdr:cNvPr id="8" name="PrintSummaryButton"/>
        <xdr:cNvPicPr preferRelativeResize="1">
          <a:picLocks noChangeAspect="1"/>
        </xdr:cNvPicPr>
      </xdr:nvPicPr>
      <xdr:blipFill>
        <a:blip r:embed="rId6"/>
        <a:stretch>
          <a:fillRect/>
        </a:stretch>
      </xdr:blipFill>
      <xdr:spPr>
        <a:xfrm>
          <a:off x="5572125" y="4791075"/>
          <a:ext cx="952500" cy="400050"/>
        </a:xfrm>
        <a:prstGeom prst="rect">
          <a:avLst/>
        </a:prstGeom>
        <a:noFill/>
        <a:ln w="9525" cmpd="sng">
          <a:noFill/>
        </a:ln>
      </xdr:spPr>
    </xdr:pic>
    <xdr:clientData/>
  </xdr:twoCellAnchor>
  <xdr:twoCellAnchor>
    <xdr:from>
      <xdr:col>1</xdr:col>
      <xdr:colOff>57150</xdr:colOff>
      <xdr:row>7</xdr:row>
      <xdr:rowOff>38100</xdr:rowOff>
    </xdr:from>
    <xdr:to>
      <xdr:col>5</xdr:col>
      <xdr:colOff>66675</xdr:colOff>
      <xdr:row>7</xdr:row>
      <xdr:rowOff>1371600</xdr:rowOff>
    </xdr:to>
    <xdr:grpSp>
      <xdr:nvGrpSpPr>
        <xdr:cNvPr id="9" name="Group 9"/>
        <xdr:cNvGrpSpPr>
          <a:grpSpLocks/>
        </xdr:cNvGrpSpPr>
      </xdr:nvGrpSpPr>
      <xdr:grpSpPr>
        <a:xfrm>
          <a:off x="371475" y="1905000"/>
          <a:ext cx="4933950" cy="1333500"/>
          <a:chOff x="15387062" y="25679401"/>
          <a:chExt cx="4193486" cy="1447799"/>
        </a:xfrm>
        <a:solidFill>
          <a:srgbClr val="FFFFFF"/>
        </a:solidFill>
      </xdr:grpSpPr>
      <xdr:pic>
        <xdr:nvPicPr>
          <xdr:cNvPr id="10" name="TextBox1"/>
          <xdr:cNvPicPr preferRelativeResize="1">
            <a:picLocks noChangeAspect="1"/>
          </xdr:cNvPicPr>
        </xdr:nvPicPr>
        <xdr:blipFill>
          <a:blip r:embed="rId7"/>
          <a:stretch>
            <a:fillRect/>
          </a:stretch>
        </xdr:blipFill>
        <xdr:spPr>
          <a:xfrm>
            <a:off x="15387062" y="25679401"/>
            <a:ext cx="543056" cy="304762"/>
          </a:xfrm>
          <a:prstGeom prst="rect">
            <a:avLst/>
          </a:prstGeom>
          <a:noFill/>
          <a:ln w="9525" cmpd="sng">
            <a:noFill/>
          </a:ln>
        </xdr:spPr>
      </xdr:pic>
      <xdr:pic>
        <xdr:nvPicPr>
          <xdr:cNvPr id="11" name="TextBox2"/>
          <xdr:cNvPicPr preferRelativeResize="1">
            <a:picLocks noChangeAspect="1"/>
          </xdr:cNvPicPr>
        </xdr:nvPicPr>
        <xdr:blipFill>
          <a:blip r:embed="rId8"/>
          <a:stretch>
            <a:fillRect/>
          </a:stretch>
        </xdr:blipFill>
        <xdr:spPr>
          <a:xfrm>
            <a:off x="15387062" y="26060534"/>
            <a:ext cx="543056" cy="276168"/>
          </a:xfrm>
          <a:prstGeom prst="rect">
            <a:avLst/>
          </a:prstGeom>
          <a:noFill/>
          <a:ln w="9525" cmpd="sng">
            <a:noFill/>
          </a:ln>
        </xdr:spPr>
      </xdr:pic>
      <xdr:pic>
        <xdr:nvPicPr>
          <xdr:cNvPr id="12" name="TextBox3"/>
          <xdr:cNvPicPr preferRelativeResize="1">
            <a:picLocks noChangeAspect="1"/>
          </xdr:cNvPicPr>
        </xdr:nvPicPr>
        <xdr:blipFill>
          <a:blip r:embed="rId9"/>
          <a:stretch>
            <a:fillRect/>
          </a:stretch>
        </xdr:blipFill>
        <xdr:spPr>
          <a:xfrm>
            <a:off x="15387062" y="26451078"/>
            <a:ext cx="543056" cy="276168"/>
          </a:xfrm>
          <a:prstGeom prst="rect">
            <a:avLst/>
          </a:prstGeom>
          <a:noFill/>
          <a:ln w="9525" cmpd="sng">
            <a:noFill/>
          </a:ln>
        </xdr:spPr>
      </xdr:pic>
      <xdr:pic>
        <xdr:nvPicPr>
          <xdr:cNvPr id="13" name="TextBox4"/>
          <xdr:cNvPicPr preferRelativeResize="1">
            <a:picLocks noChangeAspect="1"/>
          </xdr:cNvPicPr>
        </xdr:nvPicPr>
        <xdr:blipFill>
          <a:blip r:embed="rId10"/>
          <a:stretch>
            <a:fillRect/>
          </a:stretch>
        </xdr:blipFill>
        <xdr:spPr>
          <a:xfrm>
            <a:off x="15387062" y="26822438"/>
            <a:ext cx="543056" cy="276168"/>
          </a:xfrm>
          <a:prstGeom prst="rect">
            <a:avLst/>
          </a:prstGeom>
          <a:noFill/>
          <a:ln w="9525" cmpd="sng">
            <a:noFill/>
          </a:ln>
        </xdr:spPr>
      </xdr:pic>
      <xdr:pic>
        <xdr:nvPicPr>
          <xdr:cNvPr id="14" name="TextBox5"/>
          <xdr:cNvPicPr preferRelativeResize="1">
            <a:picLocks noChangeAspect="1"/>
          </xdr:cNvPicPr>
        </xdr:nvPicPr>
        <xdr:blipFill>
          <a:blip r:embed="rId11"/>
          <a:stretch>
            <a:fillRect/>
          </a:stretch>
        </xdr:blipFill>
        <xdr:spPr>
          <a:xfrm>
            <a:off x="15932215" y="25688812"/>
            <a:ext cx="3648333" cy="304762"/>
          </a:xfrm>
          <a:prstGeom prst="rect">
            <a:avLst/>
          </a:prstGeom>
          <a:noFill/>
          <a:ln w="9525" cmpd="sng">
            <a:noFill/>
          </a:ln>
        </xdr:spPr>
      </xdr:pic>
      <xdr:pic>
        <xdr:nvPicPr>
          <xdr:cNvPr id="15" name="TextBox6"/>
          <xdr:cNvPicPr preferRelativeResize="1">
            <a:picLocks noChangeAspect="1"/>
          </xdr:cNvPicPr>
        </xdr:nvPicPr>
        <xdr:blipFill>
          <a:blip r:embed="rId12"/>
          <a:stretch>
            <a:fillRect/>
          </a:stretch>
        </xdr:blipFill>
        <xdr:spPr>
          <a:xfrm>
            <a:off x="15922780" y="26060534"/>
            <a:ext cx="3648333" cy="304762"/>
          </a:xfrm>
          <a:prstGeom prst="rect">
            <a:avLst/>
          </a:prstGeom>
          <a:noFill/>
          <a:ln w="9525" cmpd="sng">
            <a:noFill/>
          </a:ln>
        </xdr:spPr>
      </xdr:pic>
      <xdr:pic>
        <xdr:nvPicPr>
          <xdr:cNvPr id="16" name="TextBox7"/>
          <xdr:cNvPicPr preferRelativeResize="1">
            <a:picLocks noChangeAspect="1"/>
          </xdr:cNvPicPr>
        </xdr:nvPicPr>
        <xdr:blipFill>
          <a:blip r:embed="rId13"/>
          <a:stretch>
            <a:fillRect/>
          </a:stretch>
        </xdr:blipFill>
        <xdr:spPr>
          <a:xfrm>
            <a:off x="15922780" y="26441305"/>
            <a:ext cx="3648333" cy="304762"/>
          </a:xfrm>
          <a:prstGeom prst="rect">
            <a:avLst/>
          </a:prstGeom>
          <a:noFill/>
          <a:ln w="9525" cmpd="sng">
            <a:noFill/>
          </a:ln>
        </xdr:spPr>
      </xdr:pic>
      <xdr:pic>
        <xdr:nvPicPr>
          <xdr:cNvPr id="17" name="TextBox8"/>
          <xdr:cNvPicPr preferRelativeResize="1">
            <a:picLocks noChangeAspect="1"/>
          </xdr:cNvPicPr>
        </xdr:nvPicPr>
        <xdr:blipFill>
          <a:blip r:embed="rId14"/>
          <a:stretch>
            <a:fillRect/>
          </a:stretch>
        </xdr:blipFill>
        <xdr:spPr>
          <a:xfrm>
            <a:off x="15922780" y="26822438"/>
            <a:ext cx="3648333" cy="304762"/>
          </a:xfrm>
          <a:prstGeom prst="rect">
            <a:avLst/>
          </a:prstGeom>
          <a:noFill/>
          <a:ln w="9525" cmpd="sng">
            <a:noFill/>
          </a:ln>
        </xdr:spPr>
      </xdr:pic>
    </xdr:grpSp>
    <xdr:clientData/>
  </xdr:twoCellAnchor>
  <xdr:twoCellAnchor editAs="oneCell">
    <xdr:from>
      <xdr:col>5</xdr:col>
      <xdr:colOff>333375</xdr:colOff>
      <xdr:row>15</xdr:row>
      <xdr:rowOff>114300</xdr:rowOff>
    </xdr:from>
    <xdr:to>
      <xdr:col>5</xdr:col>
      <xdr:colOff>1285875</xdr:colOff>
      <xdr:row>16</xdr:row>
      <xdr:rowOff>190500</xdr:rowOff>
    </xdr:to>
    <xdr:pic>
      <xdr:nvPicPr>
        <xdr:cNvPr id="18" name="FAQsButton"/>
        <xdr:cNvPicPr preferRelativeResize="1">
          <a:picLocks noChangeAspect="1"/>
        </xdr:cNvPicPr>
      </xdr:nvPicPr>
      <xdr:blipFill>
        <a:blip r:embed="rId15"/>
        <a:stretch>
          <a:fillRect/>
        </a:stretch>
      </xdr:blipFill>
      <xdr:spPr>
        <a:xfrm>
          <a:off x="5572125" y="5762625"/>
          <a:ext cx="952500" cy="400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19</xdr:row>
      <xdr:rowOff>0</xdr:rowOff>
    </xdr:from>
    <xdr:to>
      <xdr:col>7</xdr:col>
      <xdr:colOff>0</xdr:colOff>
      <xdr:row>33</xdr:row>
      <xdr:rowOff>0</xdr:rowOff>
    </xdr:to>
    <xdr:graphicFrame>
      <xdr:nvGraphicFramePr>
        <xdr:cNvPr id="1" name="Chart 1"/>
        <xdr:cNvGraphicFramePr/>
      </xdr:nvGraphicFramePr>
      <xdr:xfrm>
        <a:off x="466725" y="7029450"/>
        <a:ext cx="3048000" cy="3838575"/>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0</xdr:colOff>
      <xdr:row>0</xdr:row>
      <xdr:rowOff>0</xdr:rowOff>
    </xdr:from>
    <xdr:to>
      <xdr:col>14</xdr:col>
      <xdr:colOff>19050</xdr:colOff>
      <xdr:row>4</xdr:row>
      <xdr:rowOff>85725</xdr:rowOff>
    </xdr:to>
    <xdr:pic>
      <xdr:nvPicPr>
        <xdr:cNvPr id="2" name="Picture 19"/>
        <xdr:cNvPicPr preferRelativeResize="1">
          <a:picLocks noChangeAspect="1"/>
        </xdr:cNvPicPr>
      </xdr:nvPicPr>
      <xdr:blipFill>
        <a:blip r:embed="rId2"/>
        <a:stretch>
          <a:fillRect/>
        </a:stretch>
      </xdr:blipFill>
      <xdr:spPr>
        <a:xfrm>
          <a:off x="314325" y="0"/>
          <a:ext cx="6819900" cy="1133475"/>
        </a:xfrm>
        <a:prstGeom prst="rect">
          <a:avLst/>
        </a:prstGeom>
        <a:noFill/>
        <a:ln w="9525" cmpd="sng">
          <a:noFill/>
        </a:ln>
      </xdr:spPr>
    </xdr:pic>
    <xdr:clientData/>
  </xdr:twoCellAnchor>
  <xdr:twoCellAnchor>
    <xdr:from>
      <xdr:col>2</xdr:col>
      <xdr:colOff>0</xdr:colOff>
      <xdr:row>36</xdr:row>
      <xdr:rowOff>0</xdr:rowOff>
    </xdr:from>
    <xdr:to>
      <xdr:col>7</xdr:col>
      <xdr:colOff>0</xdr:colOff>
      <xdr:row>50</xdr:row>
      <xdr:rowOff>0</xdr:rowOff>
    </xdr:to>
    <xdr:graphicFrame>
      <xdr:nvGraphicFramePr>
        <xdr:cNvPr id="3" name="Chart 1"/>
        <xdr:cNvGraphicFramePr/>
      </xdr:nvGraphicFramePr>
      <xdr:xfrm>
        <a:off x="466725" y="11039475"/>
        <a:ext cx="3048000" cy="3686175"/>
      </xdr:xfrm>
      <a:graphic>
        <a:graphicData uri="http://schemas.openxmlformats.org/drawingml/2006/chart">
          <c:chart xmlns:c="http://schemas.openxmlformats.org/drawingml/2006/chart" r:id="rId3"/>
        </a:graphicData>
      </a:graphic>
    </xdr:graphicFrame>
    <xdr:clientData/>
  </xdr:twoCellAnchor>
  <xdr:twoCellAnchor>
    <xdr:from>
      <xdr:col>2</xdr:col>
      <xdr:colOff>0</xdr:colOff>
      <xdr:row>53</xdr:row>
      <xdr:rowOff>0</xdr:rowOff>
    </xdr:from>
    <xdr:to>
      <xdr:col>7</xdr:col>
      <xdr:colOff>0</xdr:colOff>
      <xdr:row>66</xdr:row>
      <xdr:rowOff>47625</xdr:rowOff>
    </xdr:to>
    <xdr:graphicFrame>
      <xdr:nvGraphicFramePr>
        <xdr:cNvPr id="4" name="Chart 1"/>
        <xdr:cNvGraphicFramePr/>
      </xdr:nvGraphicFramePr>
      <xdr:xfrm>
        <a:off x="466725" y="14897100"/>
        <a:ext cx="3048000" cy="3533775"/>
      </xdr:xfrm>
      <a:graphic>
        <a:graphicData uri="http://schemas.openxmlformats.org/drawingml/2006/chart">
          <c:chart xmlns:c="http://schemas.openxmlformats.org/drawingml/2006/chart" r:id="rId4"/>
        </a:graphicData>
      </a:graphic>
    </xdr:graphicFrame>
    <xdr:clientData/>
  </xdr:twoCellAnchor>
  <xdr:twoCellAnchor>
    <xdr:from>
      <xdr:col>2</xdr:col>
      <xdr:colOff>0</xdr:colOff>
      <xdr:row>69</xdr:row>
      <xdr:rowOff>0</xdr:rowOff>
    </xdr:from>
    <xdr:to>
      <xdr:col>7</xdr:col>
      <xdr:colOff>0</xdr:colOff>
      <xdr:row>82</xdr:row>
      <xdr:rowOff>28575</xdr:rowOff>
    </xdr:to>
    <xdr:graphicFrame>
      <xdr:nvGraphicFramePr>
        <xdr:cNvPr id="5" name="Chart 1"/>
        <xdr:cNvGraphicFramePr/>
      </xdr:nvGraphicFramePr>
      <xdr:xfrm>
        <a:off x="466725" y="18611850"/>
        <a:ext cx="3048000" cy="3667125"/>
      </xdr:xfrm>
      <a:graphic>
        <a:graphicData uri="http://schemas.openxmlformats.org/drawingml/2006/chart">
          <c:chart xmlns:c="http://schemas.openxmlformats.org/drawingml/2006/chart" r:id="rId5"/>
        </a:graphicData>
      </a:graphic>
    </xdr:graphicFrame>
    <xdr:clientData/>
  </xdr:twoCellAnchor>
  <xdr:oneCellAnchor>
    <xdr:from>
      <xdr:col>2</xdr:col>
      <xdr:colOff>0</xdr:colOff>
      <xdr:row>86</xdr:row>
      <xdr:rowOff>0</xdr:rowOff>
    </xdr:from>
    <xdr:ext cx="3048000" cy="3714750"/>
    <xdr:graphicFrame>
      <xdr:nvGraphicFramePr>
        <xdr:cNvPr id="6" name="Chart 1"/>
        <xdr:cNvGraphicFramePr/>
      </xdr:nvGraphicFramePr>
      <xdr:xfrm>
        <a:off x="466725" y="22507575"/>
        <a:ext cx="3048000" cy="3714750"/>
      </xdr:xfrm>
      <a:graphic>
        <a:graphicData uri="http://schemas.openxmlformats.org/drawingml/2006/chart">
          <c:chart xmlns:c="http://schemas.openxmlformats.org/drawingml/2006/chart" r:id="rId6"/>
        </a:graphicData>
      </a:graphic>
    </xdr:graphicFrame>
    <xdr:clientData/>
  </xdr:oneCellAnchor>
  <xdr:twoCellAnchor>
    <xdr:from>
      <xdr:col>1</xdr:col>
      <xdr:colOff>28575</xdr:colOff>
      <xdr:row>7</xdr:row>
      <xdr:rowOff>0</xdr:rowOff>
    </xdr:from>
    <xdr:to>
      <xdr:col>14</xdr:col>
      <xdr:colOff>0</xdr:colOff>
      <xdr:row>17</xdr:row>
      <xdr:rowOff>0</xdr:rowOff>
    </xdr:to>
    <xdr:sp>
      <xdr:nvSpPr>
        <xdr:cNvPr id="7" name="Rectangle 11"/>
        <xdr:cNvSpPr>
          <a:spLocks/>
        </xdr:cNvSpPr>
      </xdr:nvSpPr>
      <xdr:spPr>
        <a:xfrm>
          <a:off x="342900" y="2124075"/>
          <a:ext cx="6772275" cy="4524375"/>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9525</xdr:colOff>
      <xdr:row>7</xdr:row>
      <xdr:rowOff>0</xdr:rowOff>
    </xdr:from>
    <xdr:to>
      <xdr:col>10</xdr:col>
      <xdr:colOff>419100</xdr:colOff>
      <xdr:row>17</xdr:row>
      <xdr:rowOff>0</xdr:rowOff>
    </xdr:to>
    <xdr:sp>
      <xdr:nvSpPr>
        <xdr:cNvPr id="8" name="TextBox 12"/>
        <xdr:cNvSpPr txBox="1">
          <a:spLocks noChangeArrowheads="1"/>
        </xdr:cNvSpPr>
      </xdr:nvSpPr>
      <xdr:spPr>
        <a:xfrm>
          <a:off x="323850" y="2124075"/>
          <a:ext cx="4943475" cy="45243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The following charts </a:t>
          </a:r>
          <a:r>
            <a:rPr lang="en-US" cap="none" sz="1100" b="0" i="0" u="none" baseline="0">
              <a:solidFill>
                <a:srgbClr val="000000"/>
              </a:solidFill>
              <a:latin typeface="Calibri"/>
              <a:ea typeface="Calibri"/>
              <a:cs typeface="Calibri"/>
            </a:rPr>
            <a:t>show the carbon emissions (kg) per 100 study hours/10 CATS credits </a:t>
          </a:r>
          <a:r>
            <a:rPr lang="en-US" cap="none" sz="1100" b="0" i="0" u="none" baseline="0">
              <a:solidFill>
                <a:srgbClr val="000000"/>
              </a:solidFill>
              <a:latin typeface="Calibri"/>
              <a:ea typeface="Calibri"/>
              <a:cs typeface="Calibri"/>
            </a:rPr>
            <a:t>arising from each of the carbon</a:t>
          </a:r>
          <a:r>
            <a:rPr lang="en-US" cap="none" sz="1100" b="0" i="0" u="none" baseline="0">
              <a:solidFill>
                <a:srgbClr val="000000"/>
              </a:solidFill>
              <a:latin typeface="Calibri"/>
              <a:ea typeface="Calibri"/>
              <a:cs typeface="Calibri"/>
            </a:rPr>
            <a:t> sources considered in the Carbon Calculator assessment process. Some additional information is also provided alongside each chart.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Click the </a:t>
          </a:r>
          <a:r>
            <a:rPr lang="en-US" cap="none" sz="1100" b="1" i="0" u="none" baseline="0">
              <a:solidFill>
                <a:srgbClr val="000000"/>
              </a:solidFill>
              <a:latin typeface="Calibri"/>
              <a:ea typeface="Calibri"/>
              <a:cs typeface="Calibri"/>
            </a:rPr>
            <a:t>'Introduction</a:t>
          </a:r>
          <a:r>
            <a:rPr lang="en-US" cap="none" sz="1100" b="0" i="0" u="none" baseline="0">
              <a:solidFill>
                <a:srgbClr val="000000"/>
              </a:solidFill>
              <a:latin typeface="Calibri"/>
              <a:ea typeface="Calibri"/>
              <a:cs typeface="Calibri"/>
            </a:rPr>
            <a:t>' button to enter details of a new</a:t>
          </a:r>
          <a:r>
            <a:rPr lang="en-US" cap="none" sz="1100" b="0" i="0" u="none" baseline="0">
              <a:solidFill>
                <a:srgbClr val="000000"/>
              </a:solidFill>
              <a:latin typeface="Calibri"/>
              <a:ea typeface="Calibri"/>
              <a:cs typeface="Calibri"/>
            </a:rPr>
            <a:t> course or module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Click</a:t>
          </a:r>
          <a:r>
            <a:rPr lang="en-US" cap="none" sz="1100" b="0" i="0" u="none" baseline="0">
              <a:solidFill>
                <a:srgbClr val="000000"/>
              </a:solidFill>
              <a:latin typeface="Calibri"/>
              <a:ea typeface="Calibri"/>
              <a:cs typeface="Calibri"/>
            </a:rPr>
            <a:t> the </a:t>
          </a:r>
          <a:r>
            <a:rPr lang="en-US" cap="none" sz="1100" b="1" i="0" u="none" baseline="0">
              <a:solidFill>
                <a:srgbClr val="000000"/>
              </a:solidFill>
              <a:latin typeface="Calibri"/>
              <a:ea typeface="Calibri"/>
              <a:cs typeface="Calibri"/>
            </a:rPr>
            <a:t>'Calculator</a:t>
          </a:r>
          <a:r>
            <a:rPr lang="en-US" cap="none" sz="1100" b="0" i="0" u="none" baseline="0">
              <a:solidFill>
                <a:srgbClr val="000000"/>
              </a:solidFill>
              <a:latin typeface="Calibri"/>
              <a:ea typeface="Calibri"/>
              <a:cs typeface="Calibri"/>
            </a:rPr>
            <a:t>' button to change  or start a new assessment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Click the '</a:t>
          </a:r>
          <a:r>
            <a:rPr lang="en-US" cap="none" sz="1100" b="1" i="0" u="none" baseline="0">
              <a:solidFill>
                <a:srgbClr val="000000"/>
              </a:solidFill>
              <a:latin typeface="Calibri"/>
              <a:ea typeface="Calibri"/>
              <a:cs typeface="Calibri"/>
            </a:rPr>
            <a:t>Results</a:t>
          </a:r>
          <a:r>
            <a:rPr lang="en-US" cap="none" sz="1100" b="0" i="0" u="none" baseline="0">
              <a:solidFill>
                <a:srgbClr val="000000"/>
              </a:solidFill>
              <a:latin typeface="Calibri"/>
              <a:ea typeface="Calibri"/>
              <a:cs typeface="Calibri"/>
            </a:rPr>
            <a:t>' button for the results of your course/module carbon assessment
</a:t>
          </a:r>
          <a:r>
            <a:rPr lang="en-US" cap="none" sz="1400" b="1" i="0" u="none" baseline="0">
              <a:solidFill>
                <a:srgbClr val="0066CC"/>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28</xdr:col>
      <xdr:colOff>0</xdr:colOff>
      <xdr:row>142</xdr:row>
      <xdr:rowOff>0</xdr:rowOff>
    </xdr:from>
    <xdr:to>
      <xdr:col>35</xdr:col>
      <xdr:colOff>0</xdr:colOff>
      <xdr:row>149</xdr:row>
      <xdr:rowOff>114300</xdr:rowOff>
    </xdr:to>
    <xdr:grpSp>
      <xdr:nvGrpSpPr>
        <xdr:cNvPr id="9" name="Group 4"/>
        <xdr:cNvGrpSpPr>
          <a:grpSpLocks/>
        </xdr:cNvGrpSpPr>
      </xdr:nvGrpSpPr>
      <xdr:grpSpPr>
        <a:xfrm>
          <a:off x="15354300" y="34347150"/>
          <a:ext cx="4267200" cy="1447800"/>
          <a:chOff x="15354300" y="25679401"/>
          <a:chExt cx="4267200" cy="1447799"/>
        </a:xfrm>
        <a:solidFill>
          <a:srgbClr val="FFFFFF"/>
        </a:solidFill>
      </xdr:grpSpPr>
      <xdr:pic>
        <xdr:nvPicPr>
          <xdr:cNvPr id="10" name="TextBox1"/>
          <xdr:cNvPicPr preferRelativeResize="1">
            <a:picLocks noChangeAspect="1"/>
          </xdr:cNvPicPr>
        </xdr:nvPicPr>
        <xdr:blipFill>
          <a:blip r:embed="rId7"/>
          <a:stretch>
            <a:fillRect/>
          </a:stretch>
        </xdr:blipFill>
        <xdr:spPr>
          <a:xfrm>
            <a:off x="15354300" y="25679401"/>
            <a:ext cx="543001" cy="304762"/>
          </a:xfrm>
          <a:prstGeom prst="rect">
            <a:avLst/>
          </a:prstGeom>
          <a:noFill/>
          <a:ln w="9525" cmpd="sng">
            <a:noFill/>
          </a:ln>
        </xdr:spPr>
      </xdr:pic>
      <xdr:pic>
        <xdr:nvPicPr>
          <xdr:cNvPr id="11" name="TextBox2"/>
          <xdr:cNvPicPr preferRelativeResize="1">
            <a:picLocks noChangeAspect="1"/>
          </xdr:cNvPicPr>
        </xdr:nvPicPr>
        <xdr:blipFill>
          <a:blip r:embed="rId8"/>
          <a:stretch>
            <a:fillRect/>
          </a:stretch>
        </xdr:blipFill>
        <xdr:spPr>
          <a:xfrm>
            <a:off x="15354300" y="26060534"/>
            <a:ext cx="543001" cy="276168"/>
          </a:xfrm>
          <a:prstGeom prst="rect">
            <a:avLst/>
          </a:prstGeom>
          <a:noFill/>
          <a:ln w="9525" cmpd="sng">
            <a:noFill/>
          </a:ln>
        </xdr:spPr>
      </xdr:pic>
      <xdr:pic>
        <xdr:nvPicPr>
          <xdr:cNvPr id="12" name="TextBox3"/>
          <xdr:cNvPicPr preferRelativeResize="1">
            <a:picLocks noChangeAspect="1"/>
          </xdr:cNvPicPr>
        </xdr:nvPicPr>
        <xdr:blipFill>
          <a:blip r:embed="rId9"/>
          <a:stretch>
            <a:fillRect/>
          </a:stretch>
        </xdr:blipFill>
        <xdr:spPr>
          <a:xfrm>
            <a:off x="15354300" y="26441305"/>
            <a:ext cx="543001" cy="276168"/>
          </a:xfrm>
          <a:prstGeom prst="rect">
            <a:avLst/>
          </a:prstGeom>
          <a:noFill/>
          <a:ln w="9525" cmpd="sng">
            <a:noFill/>
          </a:ln>
        </xdr:spPr>
      </xdr:pic>
      <xdr:pic>
        <xdr:nvPicPr>
          <xdr:cNvPr id="13" name="TextBox4"/>
          <xdr:cNvPicPr preferRelativeResize="1">
            <a:picLocks noChangeAspect="1"/>
          </xdr:cNvPicPr>
        </xdr:nvPicPr>
        <xdr:blipFill>
          <a:blip r:embed="rId10"/>
          <a:stretch>
            <a:fillRect/>
          </a:stretch>
        </xdr:blipFill>
        <xdr:spPr>
          <a:xfrm>
            <a:off x="15354300" y="26822438"/>
            <a:ext cx="543001" cy="276168"/>
          </a:xfrm>
          <a:prstGeom prst="rect">
            <a:avLst/>
          </a:prstGeom>
          <a:noFill/>
          <a:ln w="9525" cmpd="sng">
            <a:noFill/>
          </a:ln>
        </xdr:spPr>
      </xdr:pic>
      <xdr:pic>
        <xdr:nvPicPr>
          <xdr:cNvPr id="14" name="TextBox5"/>
          <xdr:cNvPicPr preferRelativeResize="1">
            <a:picLocks noChangeAspect="1"/>
          </xdr:cNvPicPr>
        </xdr:nvPicPr>
        <xdr:blipFill>
          <a:blip r:embed="rId11"/>
          <a:stretch>
            <a:fillRect/>
          </a:stretch>
        </xdr:blipFill>
        <xdr:spPr>
          <a:xfrm>
            <a:off x="15973044" y="25688812"/>
            <a:ext cx="3648456" cy="304762"/>
          </a:xfrm>
          <a:prstGeom prst="rect">
            <a:avLst/>
          </a:prstGeom>
          <a:noFill/>
          <a:ln w="9525" cmpd="sng">
            <a:noFill/>
          </a:ln>
        </xdr:spPr>
      </xdr:pic>
      <xdr:pic>
        <xdr:nvPicPr>
          <xdr:cNvPr id="15" name="TextBox6"/>
          <xdr:cNvPicPr preferRelativeResize="1">
            <a:picLocks noChangeAspect="1"/>
          </xdr:cNvPicPr>
        </xdr:nvPicPr>
        <xdr:blipFill>
          <a:blip r:embed="rId12"/>
          <a:stretch>
            <a:fillRect/>
          </a:stretch>
        </xdr:blipFill>
        <xdr:spPr>
          <a:xfrm>
            <a:off x="15963443" y="26060534"/>
            <a:ext cx="3648456" cy="304762"/>
          </a:xfrm>
          <a:prstGeom prst="rect">
            <a:avLst/>
          </a:prstGeom>
          <a:noFill/>
          <a:ln w="9525" cmpd="sng">
            <a:noFill/>
          </a:ln>
        </xdr:spPr>
      </xdr:pic>
      <xdr:pic>
        <xdr:nvPicPr>
          <xdr:cNvPr id="16" name="TextBox7"/>
          <xdr:cNvPicPr preferRelativeResize="1">
            <a:picLocks noChangeAspect="1"/>
          </xdr:cNvPicPr>
        </xdr:nvPicPr>
        <xdr:blipFill>
          <a:blip r:embed="rId13"/>
          <a:stretch>
            <a:fillRect/>
          </a:stretch>
        </xdr:blipFill>
        <xdr:spPr>
          <a:xfrm>
            <a:off x="15963443" y="26441305"/>
            <a:ext cx="3648456" cy="304762"/>
          </a:xfrm>
          <a:prstGeom prst="rect">
            <a:avLst/>
          </a:prstGeom>
          <a:noFill/>
          <a:ln w="9525" cmpd="sng">
            <a:noFill/>
          </a:ln>
        </xdr:spPr>
      </xdr:pic>
      <xdr:pic>
        <xdr:nvPicPr>
          <xdr:cNvPr id="17" name="TextBox8"/>
          <xdr:cNvPicPr preferRelativeResize="1">
            <a:picLocks noChangeAspect="1"/>
          </xdr:cNvPicPr>
        </xdr:nvPicPr>
        <xdr:blipFill>
          <a:blip r:embed="rId14"/>
          <a:stretch>
            <a:fillRect/>
          </a:stretch>
        </xdr:blipFill>
        <xdr:spPr>
          <a:xfrm>
            <a:off x="15963443" y="26822438"/>
            <a:ext cx="3648456" cy="304762"/>
          </a:xfrm>
          <a:prstGeom prst="rect">
            <a:avLst/>
          </a:prstGeom>
          <a:noFill/>
          <a:ln w="9525" cmpd="sng">
            <a:noFill/>
          </a:ln>
        </xdr:spPr>
      </xdr:pic>
    </xdr:grpSp>
    <xdr:clientData/>
  </xdr:twoCellAnchor>
  <xdr:twoCellAnchor>
    <xdr:from>
      <xdr:col>11</xdr:col>
      <xdr:colOff>114300</xdr:colOff>
      <xdr:row>7</xdr:row>
      <xdr:rowOff>85725</xdr:rowOff>
    </xdr:from>
    <xdr:to>
      <xdr:col>12</xdr:col>
      <xdr:colOff>371475</xdr:colOff>
      <xdr:row>16</xdr:row>
      <xdr:rowOff>1047750</xdr:rowOff>
    </xdr:to>
    <xdr:grpSp>
      <xdr:nvGrpSpPr>
        <xdr:cNvPr id="18" name="Group 1"/>
        <xdr:cNvGrpSpPr>
          <a:grpSpLocks/>
        </xdr:cNvGrpSpPr>
      </xdr:nvGrpSpPr>
      <xdr:grpSpPr>
        <a:xfrm>
          <a:off x="5572125" y="2209800"/>
          <a:ext cx="1219200" cy="4152900"/>
          <a:chOff x="5591175" y="1628775"/>
          <a:chExt cx="1219200" cy="3257550"/>
        </a:xfrm>
        <a:solidFill>
          <a:srgbClr val="FFFFFF"/>
        </a:solidFill>
      </xdr:grpSpPr>
      <xdr:pic>
        <xdr:nvPicPr>
          <xdr:cNvPr id="19" name="IntroductionButton"/>
          <xdr:cNvPicPr preferRelativeResize="1">
            <a:picLocks noChangeAspect="1"/>
          </xdr:cNvPicPr>
        </xdr:nvPicPr>
        <xdr:blipFill>
          <a:blip r:embed="rId15"/>
          <a:stretch>
            <a:fillRect/>
          </a:stretch>
        </xdr:blipFill>
        <xdr:spPr>
          <a:xfrm>
            <a:off x="5591175" y="1628775"/>
            <a:ext cx="1219200" cy="399864"/>
          </a:xfrm>
          <a:prstGeom prst="rect">
            <a:avLst/>
          </a:prstGeom>
          <a:solidFill>
            <a:srgbClr val="FFFFFF"/>
          </a:solidFill>
          <a:ln w="1" cmpd="sng">
            <a:noFill/>
          </a:ln>
        </xdr:spPr>
      </xdr:pic>
      <xdr:pic>
        <xdr:nvPicPr>
          <xdr:cNvPr id="20" name="CalculatorButton"/>
          <xdr:cNvPicPr preferRelativeResize="1">
            <a:picLocks noChangeAspect="1"/>
          </xdr:cNvPicPr>
        </xdr:nvPicPr>
        <xdr:blipFill>
          <a:blip r:embed="rId16"/>
          <a:stretch>
            <a:fillRect/>
          </a:stretch>
        </xdr:blipFill>
        <xdr:spPr>
          <a:xfrm>
            <a:off x="5591175" y="2200475"/>
            <a:ext cx="1219200" cy="399864"/>
          </a:xfrm>
          <a:prstGeom prst="rect">
            <a:avLst/>
          </a:prstGeom>
          <a:noFill/>
          <a:ln w="9525" cmpd="sng">
            <a:noFill/>
          </a:ln>
        </xdr:spPr>
      </xdr:pic>
      <xdr:pic>
        <xdr:nvPicPr>
          <xdr:cNvPr id="21" name="ResultsButton"/>
          <xdr:cNvPicPr preferRelativeResize="1">
            <a:picLocks noChangeAspect="1"/>
          </xdr:cNvPicPr>
        </xdr:nvPicPr>
        <xdr:blipFill>
          <a:blip r:embed="rId17"/>
          <a:stretch>
            <a:fillRect/>
          </a:stretch>
        </xdr:blipFill>
        <xdr:spPr>
          <a:xfrm>
            <a:off x="5591175" y="2772175"/>
            <a:ext cx="1219200" cy="399864"/>
          </a:xfrm>
          <a:prstGeom prst="rect">
            <a:avLst/>
          </a:prstGeom>
          <a:noFill/>
          <a:ln w="9525" cmpd="sng">
            <a:noFill/>
          </a:ln>
        </xdr:spPr>
      </xdr:pic>
      <xdr:pic>
        <xdr:nvPicPr>
          <xdr:cNvPr id="22" name="SaveSummaryButton"/>
          <xdr:cNvPicPr preferRelativeResize="1">
            <a:picLocks noChangeAspect="1"/>
          </xdr:cNvPicPr>
        </xdr:nvPicPr>
        <xdr:blipFill>
          <a:blip r:embed="rId18"/>
          <a:stretch>
            <a:fillRect/>
          </a:stretch>
        </xdr:blipFill>
        <xdr:spPr>
          <a:xfrm>
            <a:off x="5591175" y="3343061"/>
            <a:ext cx="1219200" cy="399864"/>
          </a:xfrm>
          <a:prstGeom prst="rect">
            <a:avLst/>
          </a:prstGeom>
          <a:noFill/>
          <a:ln w="9525" cmpd="sng">
            <a:noFill/>
          </a:ln>
        </xdr:spPr>
      </xdr:pic>
      <xdr:pic>
        <xdr:nvPicPr>
          <xdr:cNvPr id="23" name="PrintSummaryButton"/>
          <xdr:cNvPicPr preferRelativeResize="1">
            <a:picLocks noChangeAspect="1"/>
          </xdr:cNvPicPr>
        </xdr:nvPicPr>
        <xdr:blipFill>
          <a:blip r:embed="rId19"/>
          <a:stretch>
            <a:fillRect/>
          </a:stretch>
        </xdr:blipFill>
        <xdr:spPr>
          <a:xfrm>
            <a:off x="5591175" y="3914761"/>
            <a:ext cx="1219200" cy="399864"/>
          </a:xfrm>
          <a:prstGeom prst="rect">
            <a:avLst/>
          </a:prstGeom>
          <a:noFill/>
          <a:ln w="9525" cmpd="sng">
            <a:noFill/>
          </a:ln>
        </xdr:spPr>
      </xdr:pic>
      <xdr:pic>
        <xdr:nvPicPr>
          <xdr:cNvPr id="24" name="FAQsButton"/>
          <xdr:cNvPicPr preferRelativeResize="1">
            <a:picLocks noChangeAspect="1"/>
          </xdr:cNvPicPr>
        </xdr:nvPicPr>
        <xdr:blipFill>
          <a:blip r:embed="rId20"/>
          <a:stretch>
            <a:fillRect/>
          </a:stretch>
        </xdr:blipFill>
        <xdr:spPr>
          <a:xfrm>
            <a:off x="5591175" y="4486461"/>
            <a:ext cx="1219200" cy="399864"/>
          </a:xfrm>
          <a:prstGeom prst="rect">
            <a:avLst/>
          </a:prstGeom>
          <a:noFill/>
          <a:ln w="9525" cmpd="sng">
            <a:noFill/>
          </a:ln>
        </xdr:spPr>
      </xdr:pic>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57150</xdr:rowOff>
    </xdr:from>
    <xdr:to>
      <xdr:col>8</xdr:col>
      <xdr:colOff>0</xdr:colOff>
      <xdr:row>3</xdr:row>
      <xdr:rowOff>66675</xdr:rowOff>
    </xdr:to>
    <xdr:pic>
      <xdr:nvPicPr>
        <xdr:cNvPr id="1" name="Picture 19"/>
        <xdr:cNvPicPr preferRelativeResize="1">
          <a:picLocks noChangeAspect="1"/>
        </xdr:cNvPicPr>
      </xdr:nvPicPr>
      <xdr:blipFill>
        <a:blip r:embed="rId1"/>
        <a:stretch>
          <a:fillRect/>
        </a:stretch>
      </xdr:blipFill>
      <xdr:spPr>
        <a:xfrm>
          <a:off x="152400" y="57150"/>
          <a:ext cx="5048250" cy="781050"/>
        </a:xfrm>
        <a:prstGeom prst="rect">
          <a:avLst/>
        </a:prstGeom>
        <a:noFill/>
        <a:ln w="9525" cmpd="sng">
          <a:noFill/>
        </a:ln>
      </xdr:spPr>
    </xdr:pic>
    <xdr:clientData/>
  </xdr:twoCellAnchor>
  <xdr:oneCellAnchor>
    <xdr:from>
      <xdr:col>1</xdr:col>
      <xdr:colOff>581025</xdr:colOff>
      <xdr:row>28</xdr:row>
      <xdr:rowOff>57150</xdr:rowOff>
    </xdr:from>
    <xdr:ext cx="3857625" cy="4953000"/>
    <xdr:graphicFrame>
      <xdr:nvGraphicFramePr>
        <xdr:cNvPr id="2" name="Chart 1"/>
        <xdr:cNvGraphicFramePr/>
      </xdr:nvGraphicFramePr>
      <xdr:xfrm>
        <a:off x="733425" y="7400925"/>
        <a:ext cx="3857625" cy="4953000"/>
      </xdr:xfrm>
      <a:graphic>
        <a:graphicData uri="http://schemas.openxmlformats.org/drawingml/2006/chart">
          <c:chart xmlns:c="http://schemas.openxmlformats.org/drawingml/2006/chart" r:id="rId2"/>
        </a:graphicData>
      </a:graphic>
    </xdr:graphicFrame>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12</xdr:col>
      <xdr:colOff>9525</xdr:colOff>
      <xdr:row>4</xdr:row>
      <xdr:rowOff>85725</xdr:rowOff>
    </xdr:to>
    <xdr:pic>
      <xdr:nvPicPr>
        <xdr:cNvPr id="1" name="Picture 19"/>
        <xdr:cNvPicPr preferRelativeResize="1">
          <a:picLocks noChangeAspect="1"/>
        </xdr:cNvPicPr>
      </xdr:nvPicPr>
      <xdr:blipFill>
        <a:blip r:embed="rId1"/>
        <a:stretch>
          <a:fillRect/>
        </a:stretch>
      </xdr:blipFill>
      <xdr:spPr>
        <a:xfrm>
          <a:off x="314325" y="0"/>
          <a:ext cx="6819900" cy="1133475"/>
        </a:xfrm>
        <a:prstGeom prst="rect">
          <a:avLst/>
        </a:prstGeom>
        <a:noFill/>
        <a:ln w="9525" cmpd="sng">
          <a:noFill/>
        </a:ln>
      </xdr:spPr>
    </xdr:pic>
    <xdr:clientData/>
  </xdr:twoCellAnchor>
  <xdr:twoCellAnchor>
    <xdr:from>
      <xdr:col>1</xdr:col>
      <xdr:colOff>0</xdr:colOff>
      <xdr:row>6</xdr:row>
      <xdr:rowOff>0</xdr:rowOff>
    </xdr:from>
    <xdr:to>
      <xdr:col>12</xdr:col>
      <xdr:colOff>0</xdr:colOff>
      <xdr:row>76</xdr:row>
      <xdr:rowOff>0</xdr:rowOff>
    </xdr:to>
    <xdr:sp>
      <xdr:nvSpPr>
        <xdr:cNvPr id="2" name="Rectangle 4"/>
        <xdr:cNvSpPr>
          <a:spLocks/>
        </xdr:cNvSpPr>
      </xdr:nvSpPr>
      <xdr:spPr>
        <a:xfrm>
          <a:off x="314325" y="1619250"/>
          <a:ext cx="6810375" cy="2266950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6</xdr:row>
      <xdr:rowOff>0</xdr:rowOff>
    </xdr:from>
    <xdr:to>
      <xdr:col>9</xdr:col>
      <xdr:colOff>66675</xdr:colOff>
      <xdr:row>76</xdr:row>
      <xdr:rowOff>0</xdr:rowOff>
    </xdr:to>
    <xdr:sp>
      <xdr:nvSpPr>
        <xdr:cNvPr id="3" name="TextBox 6"/>
        <xdr:cNvSpPr txBox="1">
          <a:spLocks noChangeArrowheads="1"/>
        </xdr:cNvSpPr>
      </xdr:nvSpPr>
      <xdr:spPr>
        <a:xfrm>
          <a:off x="314325" y="1619250"/>
          <a:ext cx="4943475" cy="22669500"/>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 CATS credit? 
</a:t>
          </a:r>
          <a:r>
            <a:rPr lang="en-US" cap="none" sz="1100" b="0" i="0" u="none" baseline="0">
              <a:solidFill>
                <a:srgbClr val="000000"/>
              </a:solidFill>
              <a:latin typeface="Calibri"/>
              <a:ea typeface="Calibri"/>
              <a:cs typeface="Calibri"/>
            </a:rPr>
            <a:t>The Credit Accumulation and Transfer Scheme (CATS) equates 1 CATS credit to 10 hours of total study. This 10 hours may include a combination of contact time in lectures or seminars, as well as self-directed study (e.g. field work, writing assignments, exam revision, etc). A typical undergraduate degree requires 360 CATS credits, or 120 </a:t>
          </a:r>
          <a:r>
            <a:rPr lang="en-US" cap="none" sz="1100" b="0" i="0" u="none" baseline="0">
              <a:solidFill>
                <a:srgbClr val="000000"/>
              </a:solidFill>
              <a:latin typeface="Calibri"/>
              <a:ea typeface="Calibri"/>
              <a:cs typeface="Calibri"/>
            </a:rPr>
            <a:t>credits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of</a:t>
          </a:r>
          <a:r>
            <a:rPr lang="en-US" cap="none" sz="1100" b="0" i="0" u="none" baseline="0">
              <a:solidFill>
                <a:srgbClr val="000000"/>
              </a:solidFill>
              <a:latin typeface="Calibri"/>
              <a:ea typeface="Calibri"/>
              <a:cs typeface="Calibri"/>
            </a:rPr>
            <a:t> full-time study each year, and a Masters degree requires 180 </a:t>
          </a:r>
          <a:r>
            <a:rPr lang="en-US" cap="none" sz="1100" b="0" i="0" u="none" baseline="0">
              <a:solidFill>
                <a:srgbClr val="000000"/>
              </a:solidFill>
              <a:latin typeface="Calibri"/>
              <a:ea typeface="Calibri"/>
              <a:cs typeface="Calibri"/>
            </a:rPr>
            <a:t>CATS</a:t>
          </a:r>
          <a:r>
            <a:rPr lang="en-US" cap="none" sz="1100" b="0" i="0" u="none" baseline="0">
              <a:solidFill>
                <a:srgbClr val="000000"/>
              </a:solidFill>
              <a:latin typeface="Calibri"/>
              <a:ea typeface="Calibri"/>
              <a:cs typeface="Calibri"/>
            </a:rPr>
            <a:t> credits.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 Course/Module</a:t>
          </a:r>
          <a:r>
            <a:rPr lang="en-US" cap="none" sz="1100" b="1" i="0" u="none" baseline="0">
              <a:solidFill>
                <a:srgbClr val="000000"/>
              </a:solidFill>
              <a:latin typeface="Calibri"/>
              <a:ea typeface="Calibri"/>
              <a:cs typeface="Calibri"/>
            </a:rPr>
            <a:t> ?
</a:t>
          </a:r>
          <a:r>
            <a:rPr lang="en-US" cap="none" sz="1100" b="0" i="0" u="none" baseline="0">
              <a:solidFill>
                <a:srgbClr val="000000"/>
              </a:solidFill>
              <a:latin typeface="Calibri"/>
              <a:ea typeface="Calibri"/>
              <a:cs typeface="Calibri"/>
            </a:rPr>
            <a:t>The</a:t>
          </a:r>
          <a:r>
            <a:rPr lang="en-US" cap="none" sz="1100" b="0" i="0" u="none" baseline="0">
              <a:solidFill>
                <a:srgbClr val="000000"/>
              </a:solidFill>
              <a:latin typeface="Calibri"/>
              <a:ea typeface="Calibri"/>
              <a:cs typeface="Calibri"/>
            </a:rPr>
            <a:t> Carbon Calculator uses the terms 'MODULE' and 'COURSE' to refer to a set of standardized, independent or interrelated teaching units that can be used to construct an education QUALIFICATION PROGRAMME (sometimes also referred to as COURSES), such as a Bachelors, Masters or Diploma programme.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Guidance for apportioning CATS credits to your course or module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1. Is your qualification programme taught on a modular basis?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qualification programmes are already taught on a modular basis so check with your institution if each module or unit of study is allocated a specific number of CATS credits and number of study weeks.
</a:t>
          </a:r>
          <a:r>
            <a:rPr lang="en-US" cap="none" sz="1100" b="1" i="0" u="none" baseline="0">
              <a:solidFill>
                <a:srgbClr val="000000"/>
              </a:solidFill>
              <a:latin typeface="Calibri"/>
              <a:ea typeface="Calibri"/>
              <a:cs typeface="Calibri"/>
            </a:rPr>
            <a:t>2. Are you using the</a:t>
          </a:r>
          <a:r>
            <a:rPr lang="en-US" cap="none" sz="1100" b="1" i="0" u="none" baseline="0">
              <a:solidFill>
                <a:srgbClr val="000000"/>
              </a:solidFill>
              <a:latin typeface="Calibri"/>
              <a:ea typeface="Calibri"/>
              <a:cs typeface="Calibri"/>
            </a:rPr>
            <a:t> Calculator </a:t>
          </a:r>
          <a:r>
            <a:rPr lang="en-US" cap="none" sz="1100" b="1" i="0" u="none" baseline="0">
              <a:solidFill>
                <a:srgbClr val="000000"/>
              </a:solidFill>
              <a:latin typeface="Calibri"/>
              <a:ea typeface="Calibri"/>
              <a:cs typeface="Calibri"/>
            </a:rPr>
            <a:t>going to complete the assessment for a full semester of study?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 semester of study roughly equates to 15 weeks of full-time study and 60 CATS credits , or 15 weeks of part-time study and 30 CATS credits.
</a:t>
          </a:r>
          <a:r>
            <a:rPr lang="en-US" cap="none" sz="1100" b="1" i="0" u="none" baseline="0">
              <a:solidFill>
                <a:srgbClr val="000000"/>
              </a:solidFill>
              <a:latin typeface="Calibri"/>
              <a:ea typeface="Calibri"/>
              <a:cs typeface="Calibri"/>
            </a:rPr>
            <a:t>3. Are you using the Calculator  to complete the assessment for a full term  of study?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 term of study roughly equates to 10 weeks of full-time study and 40 CATS credits, or 10 weeks of part-time study and 20 CATS credits.
</a:t>
          </a:r>
          <a:r>
            <a:rPr lang="en-US" cap="none" sz="1100" b="1" i="0" u="none" baseline="0">
              <a:solidFill>
                <a:srgbClr val="000000"/>
              </a:solidFill>
              <a:latin typeface="Calibri"/>
              <a:ea typeface="Calibri"/>
              <a:cs typeface="Calibri"/>
            </a:rPr>
            <a:t>4. Are you studying part-time?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If you are studying part-time calculate the fraction of full-time equivalent CAT credits or study hours and weeks of study. This may be achieved by multiplying the full-time equivalent CATS credits and weeks of study by the proportion of full-time study you complete each academic year. 
</a:t>
          </a:r>
          <a:r>
            <a:rPr lang="en-US" cap="none" sz="1100" b="1" i="0" u="none" baseline="0">
              <a:solidFill>
                <a:srgbClr val="000000"/>
              </a:solidFill>
              <a:latin typeface="Calibri"/>
              <a:ea typeface="Calibri"/>
              <a:cs typeface="Calibri"/>
            </a:rPr>
            <a:t>5. Do you study full time and part time at different points of the year?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 this situation we would suggest using the CATS credit measure of 10 hours of study equating to 1 CATS credit so you can estimate the CATS credits associated with the period you wish to measure.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the source of the carbon conversion data used in this calculator? 
</a:t>
          </a:r>
          <a:r>
            <a:rPr lang="en-US" cap="none" sz="1100" b="0" i="0" u="none" baseline="0">
              <a:solidFill>
                <a:srgbClr val="000000"/>
              </a:solidFill>
              <a:latin typeface="Calibri"/>
              <a:ea typeface="Calibri"/>
              <a:cs typeface="Calibri"/>
            </a:rPr>
            <a:t>The SusTEACH project gathered course and module-related activity data from students and staff via questionnaire surveys. in addition, energy modelling software and several databases were accessed to support the modelling and estimation of energy impacts associated with residential and campus site accommodation.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data gathered and modelled provided information on the sources of environmental impacts associated with course or module-related activities. The collected data was then converted into energy consumption, and associated CO</a:t>
          </a:r>
          <a:r>
            <a:rPr lang="en-US" cap="none" sz="1100" b="0" i="0" u="none" baseline="-25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data using the latest carbon conversion factors.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primary source for converting activity data to energy use and CO</a:t>
          </a:r>
          <a:r>
            <a:rPr lang="en-US" cap="none" sz="1100" b="0" i="0" u="none" baseline="-25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emissions were the widely used Conversion Factors for Company Reporting issued by the UK Departments for Environment, Food and Rural Affairs and Energy and Climate Change, which provides conversion factors for all fuel sources based on units of consumption and for transport modes (AEA, 2011). Emission factors are calculated differently for direct and indirect greenhouse gas (GHG) emissions. The SusTEACH assessment focused mainly on measures of delivered energy and direct emissions of fossil fuels at the point of use, as this was a consistent measure provided by most data sources on CO</a:t>
          </a:r>
          <a:r>
            <a:rPr lang="en-US" cap="none" sz="1100" b="0" i="0" u="none" baseline="-25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emissions. Delivered energy refers to the amount of energy delivered with no adjustment made for the fuels consumed and their indirect emissions during the production prior to the point of use or fuel combustion. Measures of delivered energy were used for calculating the impacts of transport vehicles, heating systems or printers used for study.
Embodied energy refers to primary energy consumed over the life-cycle of a product or system associated with extraction, production, distribution, use and eventual disposal giving rise to indirect emissions which need to be established with reference to life-cycle environmental impact assessments. It was appropriate to refer to embodied energy figures calculated for paper, printed materials, and ICT equipment, identified by the most well researched and up-to-date life-cycle environmental impact assessment studies. (See The SusTEACH methodology, 2012)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References:
</a:t>
          </a:r>
          <a:r>
            <a:rPr lang="en-US" cap="none" sz="1100" b="0" i="0" u="none" baseline="0">
              <a:solidFill>
                <a:srgbClr val="000000"/>
              </a:solidFill>
              <a:latin typeface="Calibri"/>
              <a:ea typeface="Calibri"/>
              <a:cs typeface="Calibri"/>
            </a:rPr>
            <a:t>AEA (2011), 2011 Guidelines to Defra/DECC’s GHG Conversion Factors for Company Reporting, Department of Energy &amp; Climate Change (DECC) and the Department of Environment, Food and Rural Affairs (Defra)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Caird, S. Swithenby, E. and Lane, A. (2012) The SusTEACH Methodology: Assessment of the Environmental Impacts of Higher Education Teaching Models and Development of an Environmental Appraisal Toolkit. The Open University. June 2012. 64pp. Available at http://www9.open.ac.uk/SusTeach/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9</xdr:col>
      <xdr:colOff>381000</xdr:colOff>
      <xdr:row>7</xdr:row>
      <xdr:rowOff>133350</xdr:rowOff>
    </xdr:from>
    <xdr:to>
      <xdr:col>11</xdr:col>
      <xdr:colOff>133350</xdr:colOff>
      <xdr:row>8</xdr:row>
      <xdr:rowOff>209550</xdr:rowOff>
    </xdr:to>
    <xdr:pic>
      <xdr:nvPicPr>
        <xdr:cNvPr id="4" name="IntroductionButton"/>
        <xdr:cNvPicPr preferRelativeResize="1">
          <a:picLocks noChangeAspect="1"/>
        </xdr:cNvPicPr>
      </xdr:nvPicPr>
      <xdr:blipFill>
        <a:blip r:embed="rId2"/>
        <a:stretch>
          <a:fillRect/>
        </a:stretch>
      </xdr:blipFill>
      <xdr:spPr>
        <a:xfrm>
          <a:off x="5572125" y="2076450"/>
          <a:ext cx="971550" cy="400050"/>
        </a:xfrm>
        <a:prstGeom prst="rect">
          <a:avLst/>
        </a:prstGeom>
        <a:solidFill>
          <a:srgbClr val="FFFFFF"/>
        </a:solidFill>
        <a:ln w="1" cmpd="sng">
          <a:noFill/>
        </a:ln>
      </xdr:spPr>
    </xdr:pic>
    <xdr:clientData/>
  </xdr:twoCellAnchor>
  <xdr:twoCellAnchor editAs="oneCell">
    <xdr:from>
      <xdr:col>9</xdr:col>
      <xdr:colOff>381000</xdr:colOff>
      <xdr:row>10</xdr:row>
      <xdr:rowOff>133350</xdr:rowOff>
    </xdr:from>
    <xdr:to>
      <xdr:col>11</xdr:col>
      <xdr:colOff>133350</xdr:colOff>
      <xdr:row>11</xdr:row>
      <xdr:rowOff>209550</xdr:rowOff>
    </xdr:to>
    <xdr:pic>
      <xdr:nvPicPr>
        <xdr:cNvPr id="5" name="CalculatorButton"/>
        <xdr:cNvPicPr preferRelativeResize="1">
          <a:picLocks noChangeAspect="1"/>
        </xdr:cNvPicPr>
      </xdr:nvPicPr>
      <xdr:blipFill>
        <a:blip r:embed="rId3"/>
        <a:stretch>
          <a:fillRect/>
        </a:stretch>
      </xdr:blipFill>
      <xdr:spPr>
        <a:xfrm>
          <a:off x="5572125" y="3048000"/>
          <a:ext cx="971550" cy="400050"/>
        </a:xfrm>
        <a:prstGeom prst="rect">
          <a:avLst/>
        </a:prstGeom>
        <a:noFill/>
        <a:ln w="9525" cmpd="sng">
          <a:noFill/>
        </a:ln>
      </xdr:spPr>
    </xdr:pic>
    <xdr:clientData/>
  </xdr:twoCellAnchor>
  <xdr:twoCellAnchor editAs="oneCell">
    <xdr:from>
      <xdr:col>9</xdr:col>
      <xdr:colOff>381000</xdr:colOff>
      <xdr:row>16</xdr:row>
      <xdr:rowOff>95250</xdr:rowOff>
    </xdr:from>
    <xdr:to>
      <xdr:col>11</xdr:col>
      <xdr:colOff>133350</xdr:colOff>
      <xdr:row>17</xdr:row>
      <xdr:rowOff>171450</xdr:rowOff>
    </xdr:to>
    <xdr:pic>
      <xdr:nvPicPr>
        <xdr:cNvPr id="6" name="ChartsButton"/>
        <xdr:cNvPicPr preferRelativeResize="1">
          <a:picLocks noChangeAspect="1"/>
        </xdr:cNvPicPr>
      </xdr:nvPicPr>
      <xdr:blipFill>
        <a:blip r:embed="rId4"/>
        <a:stretch>
          <a:fillRect/>
        </a:stretch>
      </xdr:blipFill>
      <xdr:spPr>
        <a:xfrm>
          <a:off x="5572125" y="4953000"/>
          <a:ext cx="971550" cy="400050"/>
        </a:xfrm>
        <a:prstGeom prst="rect">
          <a:avLst/>
        </a:prstGeom>
        <a:noFill/>
        <a:ln w="9525" cmpd="sng">
          <a:noFill/>
        </a:ln>
      </xdr:spPr>
    </xdr:pic>
    <xdr:clientData/>
  </xdr:twoCellAnchor>
  <xdr:twoCellAnchor editAs="oneCell">
    <xdr:from>
      <xdr:col>9</xdr:col>
      <xdr:colOff>381000</xdr:colOff>
      <xdr:row>13</xdr:row>
      <xdr:rowOff>133350</xdr:rowOff>
    </xdr:from>
    <xdr:to>
      <xdr:col>11</xdr:col>
      <xdr:colOff>133350</xdr:colOff>
      <xdr:row>14</xdr:row>
      <xdr:rowOff>209550</xdr:rowOff>
    </xdr:to>
    <xdr:pic>
      <xdr:nvPicPr>
        <xdr:cNvPr id="7" name="ResultsButton"/>
        <xdr:cNvPicPr preferRelativeResize="1">
          <a:picLocks noChangeAspect="1"/>
        </xdr:cNvPicPr>
      </xdr:nvPicPr>
      <xdr:blipFill>
        <a:blip r:embed="rId5"/>
        <a:stretch>
          <a:fillRect/>
        </a:stretch>
      </xdr:blipFill>
      <xdr:spPr>
        <a:xfrm>
          <a:off x="5572125" y="4019550"/>
          <a:ext cx="971550" cy="4000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14</xdr:row>
      <xdr:rowOff>0</xdr:rowOff>
    </xdr:from>
    <xdr:to>
      <xdr:col>10</xdr:col>
      <xdr:colOff>342900</xdr:colOff>
      <xdr:row>23</xdr:row>
      <xdr:rowOff>180975</xdr:rowOff>
    </xdr:to>
    <xdr:sp>
      <xdr:nvSpPr>
        <xdr:cNvPr id="1" name="TextBox 1"/>
        <xdr:cNvSpPr txBox="1">
          <a:spLocks noChangeArrowheads="1"/>
        </xdr:cNvSpPr>
      </xdr:nvSpPr>
      <xdr:spPr>
        <a:xfrm>
          <a:off x="7010400" y="5334000"/>
          <a:ext cx="4124325" cy="30956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FF0000"/>
              </a:solidFill>
              <a:latin typeface="Calibri"/>
              <a:ea typeface="Calibri"/>
              <a:cs typeface="Calibri"/>
            </a:rPr>
            <a:t>The</a:t>
          </a:r>
          <a:r>
            <a:rPr lang="en-US" cap="none" sz="1100" b="0" i="0" u="none" baseline="0">
              <a:solidFill>
                <a:srgbClr val="FF0000"/>
              </a:solidFill>
              <a:latin typeface="Calibri"/>
              <a:ea typeface="Calibri"/>
              <a:cs typeface="Calibri"/>
            </a:rPr>
            <a:t> position of the users selection in the range of options for the  mode of transport is returned as an index value using the MATCH function (cells K30 to K39). The CHOOSE function then converts this index value to the relevant mode of transport energy and emissions. Alternative would have been a nested IF formula but the number of nested IF statements in older versions of excel is limited to 7 and there  were 20 modes of transport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9.open.ac.uk/SusTeach/"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3"/>
  <dimension ref="A1:M64"/>
  <sheetViews>
    <sheetView tabSelected="1" zoomScale="40" zoomScaleNormal="40" zoomScalePageLayoutView="0" workbookViewId="0" topLeftCell="A1">
      <selection activeCell="B6" sqref="B6:L6"/>
    </sheetView>
  </sheetViews>
  <sheetFormatPr defaultColWidth="9.140625" defaultRowHeight="15"/>
  <cols>
    <col min="1" max="1" width="4.7109375" style="0" customWidth="1"/>
    <col min="12" max="12" width="11.00390625" style="0" customWidth="1"/>
    <col min="13" max="13" width="4.7109375" style="0" customWidth="1"/>
  </cols>
  <sheetData>
    <row r="1" spans="1:13" ht="15.75" customHeight="1">
      <c r="A1" s="61"/>
      <c r="B1" s="61"/>
      <c r="C1" s="61"/>
      <c r="D1" s="61"/>
      <c r="E1" s="61"/>
      <c r="F1" s="61"/>
      <c r="G1" s="61"/>
      <c r="H1" s="61"/>
      <c r="I1" s="61"/>
      <c r="J1" s="61"/>
      <c r="K1" s="61"/>
      <c r="L1" s="61"/>
      <c r="M1" s="61"/>
    </row>
    <row r="2" spans="1:13" ht="25.5">
      <c r="A2" s="61"/>
      <c r="B2" s="61"/>
      <c r="C2" s="61"/>
      <c r="D2" s="61"/>
      <c r="E2" s="61"/>
      <c r="F2" s="61"/>
      <c r="G2" s="61"/>
      <c r="H2" s="61"/>
      <c r="I2" s="61"/>
      <c r="J2" s="61"/>
      <c r="K2" s="61"/>
      <c r="L2" s="61"/>
      <c r="M2" s="61"/>
    </row>
    <row r="3" spans="1:13" ht="25.5">
      <c r="A3" s="61"/>
      <c r="B3" s="61"/>
      <c r="C3" s="61"/>
      <c r="D3" s="61"/>
      <c r="E3" s="61"/>
      <c r="F3" s="61"/>
      <c r="G3" s="61"/>
      <c r="H3" s="61"/>
      <c r="I3" s="61"/>
      <c r="J3" s="61"/>
      <c r="K3" s="61"/>
      <c r="L3" s="61"/>
      <c r="M3" s="61"/>
    </row>
    <row r="4" spans="1:13" ht="15.75" customHeight="1">
      <c r="A4" s="61"/>
      <c r="B4" s="61"/>
      <c r="C4" s="61"/>
      <c r="D4" s="61"/>
      <c r="E4" s="61"/>
      <c r="F4" s="61"/>
      <c r="G4" s="61"/>
      <c r="H4" s="61"/>
      <c r="I4" s="61"/>
      <c r="J4" s="61"/>
      <c r="K4" s="61"/>
      <c r="L4" s="61"/>
      <c r="M4" s="61"/>
    </row>
    <row r="5" spans="1:13" ht="25.5">
      <c r="A5" s="61"/>
      <c r="B5" s="61"/>
      <c r="C5" s="61"/>
      <c r="D5" s="61"/>
      <c r="E5" s="61"/>
      <c r="F5" s="61"/>
      <c r="G5" s="61"/>
      <c r="H5" s="61"/>
      <c r="I5" s="61"/>
      <c r="J5" s="61"/>
      <c r="K5" s="61"/>
      <c r="L5" s="61"/>
      <c r="M5" s="61"/>
    </row>
    <row r="6" spans="1:13" ht="19.5" customHeight="1">
      <c r="A6" s="62"/>
      <c r="B6" s="144" t="s">
        <v>421</v>
      </c>
      <c r="C6" s="145"/>
      <c r="D6" s="145"/>
      <c r="E6" s="145"/>
      <c r="F6" s="145"/>
      <c r="G6" s="145"/>
      <c r="H6" s="145"/>
      <c r="I6" s="146"/>
      <c r="J6" s="146"/>
      <c r="K6" s="146"/>
      <c r="L6" s="146"/>
      <c r="M6" s="62"/>
    </row>
    <row r="7" spans="1:13" ht="25.5">
      <c r="A7" s="62"/>
      <c r="B7" s="62"/>
      <c r="C7" s="62"/>
      <c r="D7" s="62"/>
      <c r="E7" s="62"/>
      <c r="F7" s="62"/>
      <c r="G7" s="62"/>
      <c r="H7" s="62"/>
      <c r="I7" s="62"/>
      <c r="J7" s="62"/>
      <c r="K7" s="62"/>
      <c r="L7" s="62"/>
      <c r="M7" s="62"/>
    </row>
    <row r="8" spans="1:13" ht="25.5">
      <c r="A8" s="62"/>
      <c r="B8" s="62"/>
      <c r="C8" s="62"/>
      <c r="D8" s="62"/>
      <c r="E8" s="62"/>
      <c r="F8" s="62"/>
      <c r="G8" s="62"/>
      <c r="H8" s="62"/>
      <c r="I8" s="62"/>
      <c r="J8" s="62"/>
      <c r="K8" s="62"/>
      <c r="L8" s="62"/>
      <c r="M8" s="62"/>
    </row>
    <row r="9" spans="1:13" ht="25.5">
      <c r="A9" s="62"/>
      <c r="B9" s="62"/>
      <c r="C9" s="62"/>
      <c r="D9" s="62"/>
      <c r="E9" s="62"/>
      <c r="F9" s="62"/>
      <c r="G9" s="62"/>
      <c r="H9" s="62"/>
      <c r="I9" s="62"/>
      <c r="J9" s="62"/>
      <c r="K9" s="62"/>
      <c r="L9" s="62"/>
      <c r="M9" s="62"/>
    </row>
    <row r="10" spans="1:13" ht="25.5">
      <c r="A10" s="62"/>
      <c r="B10" s="62"/>
      <c r="C10" s="62"/>
      <c r="D10" s="62"/>
      <c r="E10" s="62"/>
      <c r="F10" s="62"/>
      <c r="G10" s="62"/>
      <c r="H10" s="62"/>
      <c r="I10" s="62"/>
      <c r="J10" s="62"/>
      <c r="K10" s="62"/>
      <c r="L10" s="62"/>
      <c r="M10" s="62"/>
    </row>
    <row r="11" spans="1:13" ht="25.5">
      <c r="A11" s="62"/>
      <c r="B11" s="62"/>
      <c r="C11" s="62"/>
      <c r="D11" s="62"/>
      <c r="E11" s="62"/>
      <c r="F11" s="62"/>
      <c r="G11" s="62"/>
      <c r="H11" s="62"/>
      <c r="I11" s="62"/>
      <c r="J11" s="62"/>
      <c r="K11" s="62"/>
      <c r="L11" s="62"/>
      <c r="M11" s="62"/>
    </row>
    <row r="12" spans="1:13" ht="25.5">
      <c r="A12" s="62"/>
      <c r="B12" s="62"/>
      <c r="C12" s="62"/>
      <c r="D12" s="62"/>
      <c r="E12" s="62"/>
      <c r="F12" s="62"/>
      <c r="G12" s="62"/>
      <c r="H12" s="62"/>
      <c r="I12" s="62"/>
      <c r="J12" s="62"/>
      <c r="K12" s="62"/>
      <c r="L12" s="62"/>
      <c r="M12" s="62"/>
    </row>
    <row r="13" spans="1:13" ht="25.5">
      <c r="A13" s="62"/>
      <c r="B13" s="62"/>
      <c r="C13" s="62"/>
      <c r="D13" s="62"/>
      <c r="E13" s="62"/>
      <c r="F13" s="62"/>
      <c r="G13" s="62"/>
      <c r="H13" s="62"/>
      <c r="I13" s="62"/>
      <c r="J13" s="62"/>
      <c r="K13" s="62"/>
      <c r="L13" s="62"/>
      <c r="M13" s="62"/>
    </row>
    <row r="14" spans="1:13" ht="25.5">
      <c r="A14" s="62"/>
      <c r="B14" s="62"/>
      <c r="C14" s="62"/>
      <c r="D14" s="62"/>
      <c r="E14" s="62"/>
      <c r="F14" s="62"/>
      <c r="G14" s="62"/>
      <c r="H14" s="62"/>
      <c r="I14" s="62"/>
      <c r="J14" s="62"/>
      <c r="K14" s="62"/>
      <c r="L14" s="62"/>
      <c r="M14" s="62"/>
    </row>
    <row r="15" spans="1:13" ht="25.5">
      <c r="A15" s="62"/>
      <c r="B15" s="62"/>
      <c r="C15" s="62"/>
      <c r="D15" s="62"/>
      <c r="E15" s="62"/>
      <c r="F15" s="62"/>
      <c r="G15" s="62"/>
      <c r="H15" s="62"/>
      <c r="I15" s="62"/>
      <c r="J15" s="62"/>
      <c r="K15" s="62"/>
      <c r="L15" s="62"/>
      <c r="M15" s="62"/>
    </row>
    <row r="16" spans="1:13" ht="25.5">
      <c r="A16" s="62"/>
      <c r="B16" s="62"/>
      <c r="C16" s="62"/>
      <c r="D16" s="62"/>
      <c r="E16" s="62"/>
      <c r="F16" s="62"/>
      <c r="G16" s="62"/>
      <c r="H16" s="62"/>
      <c r="I16" s="62"/>
      <c r="J16" s="62"/>
      <c r="K16" s="62"/>
      <c r="L16" s="62"/>
      <c r="M16" s="62"/>
    </row>
    <row r="17" spans="1:13" ht="25.5">
      <c r="A17" s="62"/>
      <c r="B17" s="62"/>
      <c r="C17" s="62"/>
      <c r="D17" s="62"/>
      <c r="E17" s="62"/>
      <c r="F17" s="62"/>
      <c r="G17" s="62"/>
      <c r="H17" s="62"/>
      <c r="I17" s="62"/>
      <c r="J17" s="62"/>
      <c r="K17" s="62"/>
      <c r="L17" s="62"/>
      <c r="M17" s="62"/>
    </row>
    <row r="18" spans="1:13" ht="25.5">
      <c r="A18" s="62"/>
      <c r="B18" s="62"/>
      <c r="C18" s="62"/>
      <c r="D18" s="62"/>
      <c r="E18" s="62"/>
      <c r="F18" s="62"/>
      <c r="G18" s="62"/>
      <c r="H18" s="62"/>
      <c r="I18" s="62"/>
      <c r="J18" s="62"/>
      <c r="K18" s="62"/>
      <c r="L18" s="62"/>
      <c r="M18" s="62"/>
    </row>
    <row r="19" spans="1:13" ht="25.5">
      <c r="A19" s="62"/>
      <c r="B19" s="62"/>
      <c r="C19" s="62"/>
      <c r="D19" s="62"/>
      <c r="E19" s="62"/>
      <c r="F19" s="62"/>
      <c r="G19" s="62"/>
      <c r="H19" s="62"/>
      <c r="I19" s="62"/>
      <c r="J19" s="62"/>
      <c r="K19" s="62"/>
      <c r="L19" s="62"/>
      <c r="M19" s="62"/>
    </row>
    <row r="20" spans="1:13" ht="25.5">
      <c r="A20" s="62"/>
      <c r="B20" s="62"/>
      <c r="C20" s="62"/>
      <c r="D20" s="62"/>
      <c r="E20" s="62"/>
      <c r="F20" s="62"/>
      <c r="G20" s="62"/>
      <c r="H20" s="62"/>
      <c r="I20" s="62"/>
      <c r="J20" s="62"/>
      <c r="K20" s="62"/>
      <c r="L20" s="62"/>
      <c r="M20" s="62"/>
    </row>
    <row r="21" spans="1:13" ht="25.5">
      <c r="A21" s="62"/>
      <c r="B21" s="62"/>
      <c r="C21" s="62"/>
      <c r="D21" s="62"/>
      <c r="E21" s="62"/>
      <c r="F21" s="62"/>
      <c r="G21" s="62"/>
      <c r="H21" s="62"/>
      <c r="I21" s="62"/>
      <c r="J21" s="62"/>
      <c r="K21" s="62"/>
      <c r="L21" s="62"/>
      <c r="M21" s="62"/>
    </row>
    <row r="22" spans="1:13" ht="25.5">
      <c r="A22" s="62"/>
      <c r="B22" s="62"/>
      <c r="C22" s="62"/>
      <c r="D22" s="62"/>
      <c r="E22" s="62"/>
      <c r="F22" s="62"/>
      <c r="G22" s="62"/>
      <c r="H22" s="62"/>
      <c r="I22" s="62"/>
      <c r="J22" s="62"/>
      <c r="K22" s="62"/>
      <c r="L22" s="62"/>
      <c r="M22" s="62"/>
    </row>
    <row r="23" spans="1:13" ht="25.5">
      <c r="A23" s="62"/>
      <c r="B23" s="62"/>
      <c r="C23" s="62"/>
      <c r="D23" s="62"/>
      <c r="E23" s="62"/>
      <c r="F23" s="62"/>
      <c r="G23" s="62"/>
      <c r="H23" s="62"/>
      <c r="I23" s="62"/>
      <c r="J23" s="62"/>
      <c r="K23" s="62"/>
      <c r="L23" s="62"/>
      <c r="M23" s="62"/>
    </row>
    <row r="24" spans="1:13" ht="25.5">
      <c r="A24" s="62"/>
      <c r="B24" s="62"/>
      <c r="C24" s="62"/>
      <c r="D24" s="62"/>
      <c r="E24" s="62"/>
      <c r="F24" s="62"/>
      <c r="G24" s="62"/>
      <c r="H24" s="62"/>
      <c r="I24" s="62"/>
      <c r="J24" s="62"/>
      <c r="K24" s="62"/>
      <c r="L24" s="62"/>
      <c r="M24" s="62"/>
    </row>
    <row r="25" spans="1:13" ht="25.5">
      <c r="A25" s="62"/>
      <c r="B25" s="62"/>
      <c r="C25" s="62"/>
      <c r="D25" s="62"/>
      <c r="E25" s="62"/>
      <c r="F25" s="62"/>
      <c r="G25" s="62"/>
      <c r="H25" s="62"/>
      <c r="I25" s="62"/>
      <c r="J25" s="62"/>
      <c r="K25" s="62"/>
      <c r="L25" s="62"/>
      <c r="M25" s="62"/>
    </row>
    <row r="26" spans="1:13" ht="25.5">
      <c r="A26" s="62"/>
      <c r="B26" s="62"/>
      <c r="C26" s="62"/>
      <c r="D26" s="62"/>
      <c r="E26" s="62"/>
      <c r="F26" s="62"/>
      <c r="G26" s="62"/>
      <c r="H26" s="62"/>
      <c r="I26" s="62"/>
      <c r="J26" s="62"/>
      <c r="K26" s="62"/>
      <c r="L26" s="62"/>
      <c r="M26" s="62"/>
    </row>
    <row r="27" spans="1:13" ht="25.5">
      <c r="A27" s="62"/>
      <c r="B27" s="62"/>
      <c r="C27" s="62"/>
      <c r="D27" s="62"/>
      <c r="E27" s="62"/>
      <c r="F27" s="62"/>
      <c r="G27" s="62"/>
      <c r="H27" s="62"/>
      <c r="I27" s="62"/>
      <c r="J27" s="62"/>
      <c r="K27" s="62"/>
      <c r="L27" s="62"/>
      <c r="M27" s="62"/>
    </row>
    <row r="28" spans="1:13" ht="25.5">
      <c r="A28" s="62"/>
      <c r="B28" s="62"/>
      <c r="C28" s="62"/>
      <c r="D28" s="62"/>
      <c r="E28" s="62"/>
      <c r="F28" s="62"/>
      <c r="G28" s="62"/>
      <c r="H28" s="62"/>
      <c r="I28" s="62"/>
      <c r="J28" s="62"/>
      <c r="K28" s="62"/>
      <c r="L28" s="62"/>
      <c r="M28" s="62"/>
    </row>
    <row r="29" spans="1:13" ht="25.5">
      <c r="A29" s="62"/>
      <c r="B29" s="62"/>
      <c r="C29" s="62"/>
      <c r="D29" s="62"/>
      <c r="E29" s="62"/>
      <c r="F29" s="62"/>
      <c r="G29" s="62"/>
      <c r="H29" s="62"/>
      <c r="I29" s="62"/>
      <c r="J29" s="62"/>
      <c r="K29" s="62"/>
      <c r="L29" s="62"/>
      <c r="M29" s="62"/>
    </row>
    <row r="30" spans="1:13" ht="25.5">
      <c r="A30" s="62"/>
      <c r="B30" s="62"/>
      <c r="C30" s="62"/>
      <c r="D30" s="62"/>
      <c r="E30" s="62"/>
      <c r="F30" s="62"/>
      <c r="G30" s="62"/>
      <c r="H30" s="62"/>
      <c r="I30" s="62"/>
      <c r="J30" s="62"/>
      <c r="K30" s="62"/>
      <c r="L30" s="62"/>
      <c r="M30" s="62"/>
    </row>
    <row r="31" spans="1:13" ht="25.5">
      <c r="A31" s="62"/>
      <c r="B31" s="62"/>
      <c r="C31" s="62"/>
      <c r="D31" s="62"/>
      <c r="E31" s="62"/>
      <c r="F31" s="62"/>
      <c r="G31" s="62"/>
      <c r="H31" s="62"/>
      <c r="I31" s="62"/>
      <c r="J31" s="62"/>
      <c r="K31" s="62"/>
      <c r="L31" s="62"/>
      <c r="M31" s="62"/>
    </row>
    <row r="32" spans="1:13" ht="25.5">
      <c r="A32" s="62"/>
      <c r="B32" s="62"/>
      <c r="C32" s="62"/>
      <c r="D32" s="62"/>
      <c r="E32" s="62"/>
      <c r="F32" s="62"/>
      <c r="G32" s="62"/>
      <c r="H32" s="62"/>
      <c r="I32" s="62"/>
      <c r="J32" s="62"/>
      <c r="K32" s="62"/>
      <c r="L32" s="62"/>
      <c r="M32" s="62"/>
    </row>
    <row r="33" spans="1:13" ht="25.5">
      <c r="A33" s="62"/>
      <c r="B33" s="62"/>
      <c r="C33" s="62"/>
      <c r="D33" s="62"/>
      <c r="E33" s="62"/>
      <c r="F33" s="62"/>
      <c r="G33" s="62"/>
      <c r="H33" s="62"/>
      <c r="I33" s="62"/>
      <c r="J33" s="62"/>
      <c r="K33" s="62"/>
      <c r="L33" s="62"/>
      <c r="M33" s="62"/>
    </row>
    <row r="34" spans="1:13" ht="25.5">
      <c r="A34" s="62"/>
      <c r="B34" s="62"/>
      <c r="C34" s="62"/>
      <c r="D34" s="62"/>
      <c r="E34" s="62"/>
      <c r="F34" s="62"/>
      <c r="G34" s="62"/>
      <c r="H34" s="62"/>
      <c r="I34" s="62"/>
      <c r="J34" s="62"/>
      <c r="K34" s="62"/>
      <c r="L34" s="62"/>
      <c r="M34" s="62"/>
    </row>
    <row r="35" spans="1:13" ht="25.5">
      <c r="A35" s="62"/>
      <c r="B35" s="62"/>
      <c r="C35" s="62"/>
      <c r="D35" s="62"/>
      <c r="E35" s="62"/>
      <c r="F35" s="62"/>
      <c r="G35" s="62"/>
      <c r="H35" s="62"/>
      <c r="I35" s="62"/>
      <c r="J35" s="62"/>
      <c r="K35" s="62"/>
      <c r="L35" s="62"/>
      <c r="M35" s="62"/>
    </row>
    <row r="36" spans="1:13" ht="25.5">
      <c r="A36" s="62"/>
      <c r="B36" s="62"/>
      <c r="C36" s="62"/>
      <c r="D36" s="62"/>
      <c r="E36" s="62"/>
      <c r="F36" s="62"/>
      <c r="G36" s="62"/>
      <c r="H36" s="62"/>
      <c r="I36" s="62"/>
      <c r="J36" s="62"/>
      <c r="K36" s="62"/>
      <c r="L36" s="62"/>
      <c r="M36" s="62"/>
    </row>
    <row r="37" spans="1:13" ht="25.5">
      <c r="A37" s="62"/>
      <c r="B37" s="62"/>
      <c r="C37" s="62"/>
      <c r="D37" s="62"/>
      <c r="E37" s="62"/>
      <c r="F37" s="62"/>
      <c r="G37" s="62"/>
      <c r="H37" s="62"/>
      <c r="I37" s="62"/>
      <c r="J37" s="62"/>
      <c r="K37" s="62"/>
      <c r="L37" s="62"/>
      <c r="M37" s="62"/>
    </row>
    <row r="38" spans="1:13" ht="25.5">
      <c r="A38" s="62"/>
      <c r="B38" s="62"/>
      <c r="C38" s="62"/>
      <c r="D38" s="62"/>
      <c r="E38" s="62"/>
      <c r="F38" s="62"/>
      <c r="G38" s="62"/>
      <c r="H38" s="62"/>
      <c r="I38" s="62"/>
      <c r="J38" s="62"/>
      <c r="K38" s="62"/>
      <c r="L38" s="62"/>
      <c r="M38" s="62"/>
    </row>
    <row r="39" spans="1:13" ht="25.5">
      <c r="A39" s="62"/>
      <c r="B39" s="62"/>
      <c r="C39" s="62"/>
      <c r="D39" s="62"/>
      <c r="E39" s="62"/>
      <c r="F39" s="62"/>
      <c r="G39" s="62"/>
      <c r="H39" s="62"/>
      <c r="I39" s="62"/>
      <c r="J39" s="62"/>
      <c r="K39" s="62"/>
      <c r="L39" s="62"/>
      <c r="M39" s="62"/>
    </row>
    <row r="40" spans="1:13" ht="25.5">
      <c r="A40" s="62"/>
      <c r="B40" s="62"/>
      <c r="C40" s="62"/>
      <c r="D40" s="62"/>
      <c r="E40" s="62"/>
      <c r="F40" s="62"/>
      <c r="G40" s="62"/>
      <c r="H40" s="62"/>
      <c r="I40" s="62"/>
      <c r="J40" s="62"/>
      <c r="K40" s="62"/>
      <c r="L40" s="62"/>
      <c r="M40" s="62"/>
    </row>
    <row r="41" spans="1:13" ht="25.5">
      <c r="A41" s="62"/>
      <c r="B41" s="62"/>
      <c r="C41" s="62"/>
      <c r="D41" s="62"/>
      <c r="E41" s="62"/>
      <c r="F41" s="62"/>
      <c r="G41" s="62"/>
      <c r="H41" s="62"/>
      <c r="I41" s="62"/>
      <c r="J41" s="62"/>
      <c r="K41" s="62"/>
      <c r="L41" s="62"/>
      <c r="M41" s="62"/>
    </row>
    <row r="42" spans="1:13" ht="25.5">
      <c r="A42" s="62"/>
      <c r="B42" s="62"/>
      <c r="C42" s="62"/>
      <c r="D42" s="62"/>
      <c r="E42" s="62"/>
      <c r="F42" s="62"/>
      <c r="G42" s="62"/>
      <c r="H42" s="62"/>
      <c r="I42" s="62"/>
      <c r="J42" s="62"/>
      <c r="K42" s="62"/>
      <c r="L42" s="62"/>
      <c r="M42" s="62"/>
    </row>
    <row r="43" spans="1:13" ht="25.5">
      <c r="A43" s="62"/>
      <c r="B43" s="62"/>
      <c r="C43" s="62"/>
      <c r="D43" s="62"/>
      <c r="E43" s="62"/>
      <c r="F43" s="62"/>
      <c r="G43" s="62"/>
      <c r="H43" s="62"/>
      <c r="I43" s="62"/>
      <c r="J43" s="62"/>
      <c r="K43" s="62"/>
      <c r="L43" s="62"/>
      <c r="M43" s="62"/>
    </row>
    <row r="44" spans="1:13" ht="25.5">
      <c r="A44" s="62"/>
      <c r="B44" s="62"/>
      <c r="C44" s="62"/>
      <c r="D44" s="62"/>
      <c r="E44" s="62"/>
      <c r="F44" s="62"/>
      <c r="G44" s="62"/>
      <c r="H44" s="62"/>
      <c r="I44" s="62"/>
      <c r="J44" s="62"/>
      <c r="K44" s="62"/>
      <c r="L44" s="62"/>
      <c r="M44" s="62"/>
    </row>
    <row r="45" spans="1:13" ht="25.5">
      <c r="A45" s="62"/>
      <c r="B45" s="62"/>
      <c r="C45" s="62"/>
      <c r="D45" s="62"/>
      <c r="E45" s="62"/>
      <c r="F45" s="62"/>
      <c r="G45" s="62"/>
      <c r="H45" s="62"/>
      <c r="I45" s="62"/>
      <c r="J45" s="62"/>
      <c r="K45" s="62"/>
      <c r="L45" s="62"/>
      <c r="M45" s="62"/>
    </row>
    <row r="46" spans="1:13" ht="25.5">
      <c r="A46" s="62"/>
      <c r="B46" s="62"/>
      <c r="C46" s="62"/>
      <c r="D46" s="62"/>
      <c r="E46" s="62"/>
      <c r="F46" s="62"/>
      <c r="G46" s="62"/>
      <c r="H46" s="62"/>
      <c r="I46" s="62"/>
      <c r="J46" s="62"/>
      <c r="K46" s="62"/>
      <c r="L46" s="62"/>
      <c r="M46" s="62"/>
    </row>
    <row r="47" spans="1:13" ht="25.5">
      <c r="A47" s="62"/>
      <c r="B47" s="62"/>
      <c r="C47" s="62"/>
      <c r="D47" s="62"/>
      <c r="E47" s="62"/>
      <c r="F47" s="62"/>
      <c r="G47" s="62"/>
      <c r="H47" s="62"/>
      <c r="I47" s="62"/>
      <c r="J47" s="62"/>
      <c r="K47" s="62"/>
      <c r="L47" s="62"/>
      <c r="M47" s="62"/>
    </row>
    <row r="48" spans="1:13" ht="25.5">
      <c r="A48" s="62"/>
      <c r="B48" s="62"/>
      <c r="C48" s="62"/>
      <c r="D48" s="62"/>
      <c r="E48" s="62"/>
      <c r="F48" s="62"/>
      <c r="G48" s="62"/>
      <c r="H48" s="62"/>
      <c r="I48" s="62"/>
      <c r="J48" s="62"/>
      <c r="K48" s="62"/>
      <c r="L48" s="62"/>
      <c r="M48" s="62"/>
    </row>
    <row r="49" spans="1:13" ht="25.5">
      <c r="A49" s="62"/>
      <c r="B49" s="62"/>
      <c r="C49" s="62"/>
      <c r="D49" s="62"/>
      <c r="E49" s="62"/>
      <c r="F49" s="62"/>
      <c r="G49" s="62"/>
      <c r="H49" s="62"/>
      <c r="I49" s="62"/>
      <c r="J49" s="62"/>
      <c r="K49" s="62"/>
      <c r="L49" s="62"/>
      <c r="M49" s="62"/>
    </row>
    <row r="50" spans="1:13" ht="25.5">
      <c r="A50" s="62"/>
      <c r="B50" s="62"/>
      <c r="C50" s="62"/>
      <c r="D50" s="62"/>
      <c r="E50" s="62"/>
      <c r="F50" s="62"/>
      <c r="G50" s="62"/>
      <c r="H50" s="62"/>
      <c r="I50" s="62"/>
      <c r="J50" s="62"/>
      <c r="K50" s="62"/>
      <c r="L50" s="62"/>
      <c r="M50" s="62"/>
    </row>
    <row r="51" spans="1:13" ht="25.5">
      <c r="A51" s="62"/>
      <c r="B51" s="62"/>
      <c r="C51" s="62"/>
      <c r="D51" s="62"/>
      <c r="E51" s="62"/>
      <c r="F51" s="62"/>
      <c r="G51" s="62"/>
      <c r="H51" s="62"/>
      <c r="I51" s="62"/>
      <c r="J51" s="62"/>
      <c r="K51" s="62"/>
      <c r="L51" s="62"/>
      <c r="M51" s="62"/>
    </row>
    <row r="52" spans="1:13" ht="25.5">
      <c r="A52" s="62"/>
      <c r="B52" s="62"/>
      <c r="C52" s="62"/>
      <c r="D52" s="62"/>
      <c r="E52" s="62"/>
      <c r="F52" s="62"/>
      <c r="G52" s="62"/>
      <c r="H52" s="62"/>
      <c r="I52" s="62"/>
      <c r="J52" s="62"/>
      <c r="K52" s="62"/>
      <c r="L52" s="62"/>
      <c r="M52" s="62"/>
    </row>
    <row r="53" spans="1:13" ht="25.5">
      <c r="A53" s="62"/>
      <c r="B53" s="62"/>
      <c r="C53" s="62"/>
      <c r="D53" s="62"/>
      <c r="E53" s="62"/>
      <c r="F53" s="62"/>
      <c r="G53" s="62"/>
      <c r="H53" s="62"/>
      <c r="I53" s="62"/>
      <c r="J53" s="62"/>
      <c r="K53" s="62"/>
      <c r="L53" s="62"/>
      <c r="M53" s="62"/>
    </row>
    <row r="54" spans="1:13" ht="25.5">
      <c r="A54" s="62"/>
      <c r="B54" s="62"/>
      <c r="C54" s="62"/>
      <c r="D54" s="62"/>
      <c r="E54" s="62"/>
      <c r="F54" s="62"/>
      <c r="G54" s="62"/>
      <c r="H54" s="62"/>
      <c r="I54" s="62"/>
      <c r="J54" s="62"/>
      <c r="K54" s="62"/>
      <c r="L54" s="62"/>
      <c r="M54" s="62"/>
    </row>
    <row r="55" spans="1:13" ht="25.5">
      <c r="A55" s="62"/>
      <c r="B55" s="62"/>
      <c r="C55" s="62"/>
      <c r="D55" s="62"/>
      <c r="E55" s="62"/>
      <c r="F55" s="62"/>
      <c r="G55" s="62"/>
      <c r="H55" s="62"/>
      <c r="I55" s="62"/>
      <c r="J55" s="62"/>
      <c r="K55" s="62"/>
      <c r="L55" s="62"/>
      <c r="M55" s="62"/>
    </row>
    <row r="56" spans="1:13" ht="25.5">
      <c r="A56" s="62"/>
      <c r="B56" s="62"/>
      <c r="C56" s="62"/>
      <c r="D56" s="62"/>
      <c r="E56" s="62"/>
      <c r="F56" s="62"/>
      <c r="G56" s="62"/>
      <c r="H56" s="62"/>
      <c r="I56" s="62"/>
      <c r="J56" s="62"/>
      <c r="K56" s="62"/>
      <c r="L56" s="62"/>
      <c r="M56" s="62"/>
    </row>
    <row r="57" spans="1:13" ht="25.5">
      <c r="A57" s="62"/>
      <c r="B57" s="62"/>
      <c r="C57" s="62"/>
      <c r="D57" s="62"/>
      <c r="E57" s="62"/>
      <c r="F57" s="62"/>
      <c r="G57" s="62"/>
      <c r="H57" s="62"/>
      <c r="I57" s="62"/>
      <c r="J57" s="62"/>
      <c r="K57" s="62"/>
      <c r="L57" s="62"/>
      <c r="M57" s="62"/>
    </row>
    <row r="58" spans="1:13" ht="25.5">
      <c r="A58" s="62"/>
      <c r="B58" s="62"/>
      <c r="C58" s="62"/>
      <c r="D58" s="62"/>
      <c r="E58" s="62"/>
      <c r="F58" s="62"/>
      <c r="G58" s="62"/>
      <c r="H58" s="62"/>
      <c r="I58" s="62"/>
      <c r="J58" s="62"/>
      <c r="K58" s="62"/>
      <c r="L58" s="62"/>
      <c r="M58" s="62"/>
    </row>
    <row r="59" spans="1:13" ht="25.5">
      <c r="A59" s="61"/>
      <c r="B59" s="61"/>
      <c r="C59" s="61"/>
      <c r="D59" s="61"/>
      <c r="E59" s="61"/>
      <c r="F59" s="61"/>
      <c r="G59" s="61"/>
      <c r="H59" s="61"/>
      <c r="I59" s="61"/>
      <c r="J59" s="61"/>
      <c r="K59" s="61"/>
      <c r="L59" s="61"/>
      <c r="M59" s="61"/>
    </row>
    <row r="64" ht="25.5">
      <c r="A64" s="97" t="s">
        <v>430</v>
      </c>
    </row>
  </sheetData>
  <sheetProtection password="B889" sheet="1"/>
  <mergeCells count="1">
    <mergeCell ref="B6:L6"/>
  </mergeCells>
  <hyperlinks>
    <hyperlink ref="A64" r:id="rId1" display="http://www9.open.ac.uk/SusTeach/"/>
  </hyperlinks>
  <printOptions/>
  <pageMargins left="0.7" right="0.7" top="0.75" bottom="0.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sheetPr codeName="Sheet2"/>
  <dimension ref="A1:M61"/>
  <sheetViews>
    <sheetView zoomScalePageLayoutView="0" workbookViewId="0" topLeftCell="A1">
      <selection activeCell="K21" sqref="K21"/>
    </sheetView>
  </sheetViews>
  <sheetFormatPr defaultColWidth="9.140625" defaultRowHeight="15"/>
  <cols>
    <col min="1" max="1" width="4.7109375" style="0" customWidth="1"/>
    <col min="3" max="3" width="24.8515625" style="0" customWidth="1"/>
    <col min="4" max="4" width="6.421875" style="0" customWidth="1"/>
    <col min="5" max="6" width="16.8515625" style="0" customWidth="1"/>
    <col min="7" max="7" width="15.8515625" style="0" customWidth="1"/>
    <col min="8" max="8" width="12.28125" style="0" customWidth="1"/>
    <col min="9" max="9" width="4.7109375" style="0" customWidth="1"/>
    <col min="11" max="11" width="15.7109375" style="0" customWidth="1"/>
  </cols>
  <sheetData>
    <row r="1" spans="1:9" ht="15.75" customHeight="1">
      <c r="A1" s="61"/>
      <c r="B1" s="61"/>
      <c r="C1" s="61"/>
      <c r="D1" s="61"/>
      <c r="E1" s="61"/>
      <c r="F1" s="61"/>
      <c r="G1" s="61"/>
      <c r="H1" s="61"/>
      <c r="I1" s="61"/>
    </row>
    <row r="2" spans="1:9" ht="15" customHeight="1">
      <c r="A2" s="61"/>
      <c r="B2" s="61"/>
      <c r="C2" s="61"/>
      <c r="D2" s="61"/>
      <c r="E2" s="61"/>
      <c r="F2" s="61"/>
      <c r="G2" s="61"/>
      <c r="H2" s="61"/>
      <c r="I2" s="61"/>
    </row>
    <row r="3" spans="1:9" ht="15" customHeight="1">
      <c r="A3" s="61"/>
      <c r="B3" s="61"/>
      <c r="C3" s="61"/>
      <c r="D3" s="61"/>
      <c r="E3" s="61"/>
      <c r="F3" s="61"/>
      <c r="G3" s="61"/>
      <c r="H3" s="61"/>
      <c r="I3" s="61"/>
    </row>
    <row r="4" spans="1:9" ht="15.75" customHeight="1">
      <c r="A4" s="61"/>
      <c r="B4" s="61"/>
      <c r="C4" s="61"/>
      <c r="D4" s="61"/>
      <c r="E4" s="61"/>
      <c r="F4" s="61"/>
      <c r="G4" s="61"/>
      <c r="H4" s="61"/>
      <c r="I4" s="61"/>
    </row>
    <row r="5" spans="1:9" ht="15.75" customHeight="1">
      <c r="A5" s="61"/>
      <c r="B5" s="61"/>
      <c r="C5" s="61"/>
      <c r="D5" s="61"/>
      <c r="E5" s="61"/>
      <c r="F5" s="61"/>
      <c r="G5" s="61"/>
      <c r="H5" s="61"/>
      <c r="I5" s="61"/>
    </row>
    <row r="6" spans="1:9" ht="19.5" customHeight="1">
      <c r="A6" s="62"/>
      <c r="B6" s="144" t="s">
        <v>380</v>
      </c>
      <c r="C6" s="145"/>
      <c r="D6" s="145"/>
      <c r="E6" s="145"/>
      <c r="F6" s="145"/>
      <c r="G6" s="145"/>
      <c r="H6" s="145"/>
      <c r="I6" s="62"/>
    </row>
    <row r="7" spans="1:9" ht="15.75" customHeight="1">
      <c r="A7" s="62"/>
      <c r="B7" s="62"/>
      <c r="C7" s="62"/>
      <c r="D7" s="62"/>
      <c r="E7" s="62"/>
      <c r="F7" s="62"/>
      <c r="G7" s="62"/>
      <c r="H7" s="62"/>
      <c r="I7" s="62"/>
    </row>
    <row r="8" spans="1:11" ht="15.75" customHeight="1">
      <c r="A8" s="62"/>
      <c r="B8" s="62"/>
      <c r="C8" s="62"/>
      <c r="D8" s="62"/>
      <c r="E8" s="62"/>
      <c r="F8" s="62"/>
      <c r="G8" s="62"/>
      <c r="H8" s="62"/>
      <c r="I8" s="62"/>
      <c r="K8" s="85"/>
    </row>
    <row r="9" spans="1:11" ht="15.75" customHeight="1">
      <c r="A9" s="62"/>
      <c r="B9" s="62"/>
      <c r="C9" s="62"/>
      <c r="D9" s="62"/>
      <c r="E9" s="62"/>
      <c r="F9" s="62"/>
      <c r="G9" s="62"/>
      <c r="H9" s="62"/>
      <c r="I9" s="62"/>
      <c r="K9" s="85"/>
    </row>
    <row r="10" spans="1:11" ht="15.75" customHeight="1">
      <c r="A10" s="62"/>
      <c r="B10" s="62"/>
      <c r="C10" s="62"/>
      <c r="D10" s="62"/>
      <c r="E10" s="62"/>
      <c r="F10" s="62"/>
      <c r="G10" s="62"/>
      <c r="H10" s="62"/>
      <c r="I10" s="62"/>
      <c r="K10" s="85"/>
    </row>
    <row r="11" spans="1:9" ht="15.75" customHeight="1">
      <c r="A11" s="62"/>
      <c r="B11" s="62"/>
      <c r="C11" s="62"/>
      <c r="D11" s="62"/>
      <c r="E11" s="62"/>
      <c r="F11" s="62"/>
      <c r="G11" s="62"/>
      <c r="H11" s="62"/>
      <c r="I11" s="62"/>
    </row>
    <row r="12" spans="1:9" ht="15.75" customHeight="1">
      <c r="A12" s="62"/>
      <c r="B12" s="62"/>
      <c r="C12" s="62"/>
      <c r="D12" s="62"/>
      <c r="E12" s="62"/>
      <c r="F12" s="62"/>
      <c r="G12" s="62"/>
      <c r="H12" s="62"/>
      <c r="I12" s="62"/>
    </row>
    <row r="13" spans="1:9" ht="15.75" customHeight="1">
      <c r="A13" s="62"/>
      <c r="B13" s="62"/>
      <c r="C13" s="62"/>
      <c r="D13" s="62"/>
      <c r="E13" s="62"/>
      <c r="F13" s="62"/>
      <c r="G13" s="62"/>
      <c r="H13" s="62"/>
      <c r="I13" s="62"/>
    </row>
    <row r="14" spans="1:9" ht="15.75" customHeight="1">
      <c r="A14" s="62"/>
      <c r="B14" s="62"/>
      <c r="C14" s="62"/>
      <c r="D14" s="62"/>
      <c r="E14" s="62"/>
      <c r="F14" s="62"/>
      <c r="G14" s="62"/>
      <c r="H14" s="62"/>
      <c r="I14" s="62"/>
    </row>
    <row r="15" spans="1:9" ht="15.75" customHeight="1">
      <c r="A15" s="62"/>
      <c r="B15" s="62"/>
      <c r="C15" s="62"/>
      <c r="D15" s="62"/>
      <c r="E15" s="62"/>
      <c r="F15" s="62"/>
      <c r="G15" s="62"/>
      <c r="H15" s="62"/>
      <c r="I15" s="62"/>
    </row>
    <row r="16" spans="1:9" ht="15.75" customHeight="1">
      <c r="A16" s="62"/>
      <c r="B16" s="62"/>
      <c r="C16" s="62"/>
      <c r="D16" s="62"/>
      <c r="E16" s="62"/>
      <c r="F16" s="62"/>
      <c r="G16" s="62"/>
      <c r="H16" s="62"/>
      <c r="I16" s="62"/>
    </row>
    <row r="17" spans="1:9" ht="54.75" customHeight="1">
      <c r="A17" s="62"/>
      <c r="B17" s="62"/>
      <c r="C17" s="62"/>
      <c r="D17" s="62"/>
      <c r="E17" s="62"/>
      <c r="F17" s="62"/>
      <c r="G17" s="62"/>
      <c r="H17" s="62"/>
      <c r="I17" s="62"/>
    </row>
    <row r="18" spans="1:9" ht="4.5" customHeight="1">
      <c r="A18" s="62"/>
      <c r="B18" s="62"/>
      <c r="C18" s="62"/>
      <c r="D18" s="62"/>
      <c r="E18" s="62"/>
      <c r="F18" s="62"/>
      <c r="G18" s="62"/>
      <c r="H18" s="62"/>
      <c r="I18" s="62"/>
    </row>
    <row r="19" spans="1:9" ht="30.75">
      <c r="A19" s="62"/>
      <c r="B19" s="153" t="s">
        <v>0</v>
      </c>
      <c r="C19" s="154"/>
      <c r="D19" s="154"/>
      <c r="E19" s="154"/>
      <c r="F19" s="154"/>
      <c r="G19" s="154"/>
      <c r="H19" s="154"/>
      <c r="I19" s="62"/>
    </row>
    <row r="20" spans="1:9" ht="156.75" customHeight="1">
      <c r="A20" s="62"/>
      <c r="B20" s="70"/>
      <c r="C20" s="70"/>
      <c r="D20" s="70"/>
      <c r="E20" s="70"/>
      <c r="F20" s="70"/>
      <c r="G20" s="70"/>
      <c r="H20" s="70"/>
      <c r="I20" s="62"/>
    </row>
    <row r="21" spans="1:9" ht="34.5" customHeight="1">
      <c r="A21" s="62"/>
      <c r="B21" s="1"/>
      <c r="C21" s="1"/>
      <c r="D21" s="1"/>
      <c r="E21" s="2" t="s">
        <v>344</v>
      </c>
      <c r="F21" s="9" t="s">
        <v>1</v>
      </c>
      <c r="G21" s="2" t="s">
        <v>2</v>
      </c>
      <c r="H21" s="1"/>
      <c r="I21" s="62"/>
    </row>
    <row r="22" spans="1:9" ht="21" customHeight="1">
      <c r="A22" s="62"/>
      <c r="B22" s="1"/>
      <c r="C22" s="43" t="s">
        <v>345</v>
      </c>
      <c r="D22" s="1"/>
      <c r="E22" s="35" t="e">
        <f>Data!P34</f>
        <v>#DIV/0!</v>
      </c>
      <c r="F22" s="36" t="e">
        <f>Data!Q34</f>
        <v>#DIV/0!</v>
      </c>
      <c r="G22" s="36" t="e">
        <f>Data!R34</f>
        <v>#DIV/0!</v>
      </c>
      <c r="H22" s="1"/>
      <c r="I22" s="62"/>
    </row>
    <row r="23" spans="1:9" ht="4.5" customHeight="1">
      <c r="A23" s="62"/>
      <c r="B23" s="1"/>
      <c r="C23" s="1"/>
      <c r="D23" s="1"/>
      <c r="E23" s="37"/>
      <c r="F23" s="38"/>
      <c r="G23" s="37"/>
      <c r="H23" s="1"/>
      <c r="I23" s="62"/>
    </row>
    <row r="24" spans="1:9" ht="21" customHeight="1">
      <c r="A24" s="62"/>
      <c r="B24" s="1"/>
      <c r="C24" s="43" t="s">
        <v>346</v>
      </c>
      <c r="D24" s="1"/>
      <c r="E24" s="35">
        <f>Data!P40</f>
        <v>0</v>
      </c>
      <c r="F24" s="36">
        <f>Data!Q40</f>
        <v>0</v>
      </c>
      <c r="G24" s="36">
        <f>Data!R40</f>
        <v>0</v>
      </c>
      <c r="H24" s="1"/>
      <c r="I24" s="62"/>
    </row>
    <row r="25" spans="1:9" ht="25.5">
      <c r="A25" s="62"/>
      <c r="B25" s="5"/>
      <c r="C25" s="5"/>
      <c r="D25" s="1"/>
      <c r="E25" s="1"/>
      <c r="F25" s="1"/>
      <c r="G25" s="1"/>
      <c r="H25" s="1"/>
      <c r="I25" s="62"/>
    </row>
    <row r="26" spans="1:9" ht="4.5" customHeight="1">
      <c r="A26" s="62"/>
      <c r="B26" s="62"/>
      <c r="C26" s="62"/>
      <c r="D26" s="62"/>
      <c r="E26" s="62"/>
      <c r="F26" s="62"/>
      <c r="G26" s="62"/>
      <c r="H26" s="62"/>
      <c r="I26" s="62"/>
    </row>
    <row r="27" spans="1:9" ht="30.75">
      <c r="A27" s="62"/>
      <c r="B27" s="155" t="s">
        <v>3</v>
      </c>
      <c r="C27" s="154"/>
      <c r="D27" s="154"/>
      <c r="E27" s="154"/>
      <c r="F27" s="154"/>
      <c r="G27" s="154"/>
      <c r="H27" s="154"/>
      <c r="I27" s="62"/>
    </row>
    <row r="28" spans="1:9" ht="91.5" customHeight="1">
      <c r="A28" s="62"/>
      <c r="B28" s="62"/>
      <c r="C28" s="62"/>
      <c r="D28" s="62"/>
      <c r="E28" s="62"/>
      <c r="F28" s="62"/>
      <c r="G28" s="62"/>
      <c r="H28" s="62"/>
      <c r="I28" s="62"/>
    </row>
    <row r="29" spans="1:9" ht="34.5" customHeight="1">
      <c r="A29" s="62"/>
      <c r="B29" s="6"/>
      <c r="C29" s="6"/>
      <c r="D29" s="6"/>
      <c r="E29" s="45" t="s">
        <v>342</v>
      </c>
      <c r="F29" s="45" t="s">
        <v>1</v>
      </c>
      <c r="G29" s="45" t="s">
        <v>2</v>
      </c>
      <c r="H29" s="6"/>
      <c r="I29" s="62"/>
    </row>
    <row r="30" spans="1:9" ht="21" customHeight="1">
      <c r="A30" s="62"/>
      <c r="B30" s="7"/>
      <c r="C30" s="42" t="s">
        <v>347</v>
      </c>
      <c r="D30" s="6"/>
      <c r="E30" s="35">
        <f>Data!N49</f>
        <v>0</v>
      </c>
      <c r="F30" s="36" t="e">
        <f>Data!O49</f>
        <v>#DIV/0!</v>
      </c>
      <c r="G30" s="36" t="e">
        <f>Data!P49</f>
        <v>#DIV/0!</v>
      </c>
      <c r="H30" s="6"/>
      <c r="I30" s="62"/>
    </row>
    <row r="31" spans="1:9" ht="4.5" customHeight="1">
      <c r="A31" s="62"/>
      <c r="B31" s="7"/>
      <c r="C31" s="6"/>
      <c r="D31" s="6"/>
      <c r="E31" s="39"/>
      <c r="F31" s="39"/>
      <c r="G31" s="39"/>
      <c r="H31" s="6"/>
      <c r="I31" s="62"/>
    </row>
    <row r="32" spans="1:9" ht="21" customHeight="1">
      <c r="A32" s="62"/>
      <c r="B32" s="7"/>
      <c r="C32" s="42" t="s">
        <v>348</v>
      </c>
      <c r="D32" s="6"/>
      <c r="E32" s="35">
        <f>Data!N50</f>
        <v>0</v>
      </c>
      <c r="F32" s="36" t="e">
        <f>Data!O50</f>
        <v>#DIV/0!</v>
      </c>
      <c r="G32" s="36" t="e">
        <f>Data!P50</f>
        <v>#DIV/0!</v>
      </c>
      <c r="H32" s="6"/>
      <c r="I32" s="62"/>
    </row>
    <row r="33" spans="1:9" ht="34.5" customHeight="1">
      <c r="A33" s="62"/>
      <c r="B33" s="7"/>
      <c r="C33" s="6"/>
      <c r="D33" s="6"/>
      <c r="E33" s="48" t="s">
        <v>400</v>
      </c>
      <c r="F33" s="45" t="s">
        <v>1</v>
      </c>
      <c r="G33" s="45" t="s">
        <v>2</v>
      </c>
      <c r="H33" s="6"/>
      <c r="I33" s="62"/>
    </row>
    <row r="34" spans="1:9" ht="21" customHeight="1">
      <c r="A34" s="62"/>
      <c r="B34" s="7"/>
      <c r="C34" s="42" t="s">
        <v>349</v>
      </c>
      <c r="D34" s="6"/>
      <c r="E34" s="35">
        <f>Data!B62</f>
        <v>0</v>
      </c>
      <c r="F34" s="36">
        <f>Data!G59</f>
        <v>0</v>
      </c>
      <c r="G34" s="36">
        <f>Data!H59</f>
        <v>0</v>
      </c>
      <c r="H34" s="6"/>
      <c r="I34" s="62"/>
    </row>
    <row r="35" spans="1:9" ht="25.5">
      <c r="A35" s="62"/>
      <c r="B35" s="7"/>
      <c r="C35" s="6"/>
      <c r="D35" s="6"/>
      <c r="E35" s="6"/>
      <c r="F35" s="6"/>
      <c r="G35" s="6"/>
      <c r="H35" s="6"/>
      <c r="I35" s="62"/>
    </row>
    <row r="36" spans="1:9" ht="4.5" customHeight="1">
      <c r="A36" s="62"/>
      <c r="B36" s="62"/>
      <c r="C36" s="62"/>
      <c r="D36" s="62"/>
      <c r="E36" s="62"/>
      <c r="F36" s="62"/>
      <c r="G36" s="62"/>
      <c r="H36" s="62"/>
      <c r="I36" s="62"/>
    </row>
    <row r="37" spans="1:9" ht="30.75">
      <c r="A37" s="62"/>
      <c r="B37" s="153" t="s">
        <v>373</v>
      </c>
      <c r="C37" s="154"/>
      <c r="D37" s="154"/>
      <c r="E37" s="154"/>
      <c r="F37" s="154"/>
      <c r="G37" s="154"/>
      <c r="H37" s="154"/>
      <c r="I37" s="62"/>
    </row>
    <row r="38" spans="1:9" ht="106.5" customHeight="1">
      <c r="A38" s="62"/>
      <c r="B38" s="62"/>
      <c r="C38" s="62"/>
      <c r="D38" s="62"/>
      <c r="E38" s="62"/>
      <c r="F38" s="62"/>
      <c r="G38" s="62"/>
      <c r="H38" s="62"/>
      <c r="I38" s="62"/>
    </row>
    <row r="39" spans="1:9" ht="34.5" customHeight="1">
      <c r="A39" s="62"/>
      <c r="B39" s="1"/>
      <c r="C39" s="1"/>
      <c r="D39" s="1"/>
      <c r="E39" s="47" t="s">
        <v>338</v>
      </c>
      <c r="F39" s="47" t="s">
        <v>1</v>
      </c>
      <c r="G39" s="47" t="s">
        <v>2</v>
      </c>
      <c r="H39" s="1"/>
      <c r="I39" s="62"/>
    </row>
    <row r="40" spans="1:9" ht="21" customHeight="1">
      <c r="A40" s="62"/>
      <c r="B40" s="1"/>
      <c r="C40" s="43" t="s">
        <v>268</v>
      </c>
      <c r="D40" s="1"/>
      <c r="E40" s="35" t="e">
        <f>Data!I69</f>
        <v>#DIV/0!</v>
      </c>
      <c r="F40" s="36" t="e">
        <f>Data!J69</f>
        <v>#DIV/0!</v>
      </c>
      <c r="G40" s="36" t="e">
        <f>Data!K69</f>
        <v>#DIV/0!</v>
      </c>
      <c r="H40" s="1"/>
      <c r="I40" s="62"/>
    </row>
    <row r="41" spans="1:9" ht="34.5" customHeight="1">
      <c r="A41" s="62"/>
      <c r="B41" s="1"/>
      <c r="C41" s="4"/>
      <c r="D41" s="1"/>
      <c r="E41" s="96" t="s">
        <v>402</v>
      </c>
      <c r="F41" s="47" t="s">
        <v>1</v>
      </c>
      <c r="G41" s="47" t="s">
        <v>2</v>
      </c>
      <c r="H41" s="1"/>
      <c r="I41" s="62"/>
    </row>
    <row r="42" spans="1:9" ht="21" customHeight="1">
      <c r="A42" s="62"/>
      <c r="B42" s="1"/>
      <c r="C42" s="43" t="s">
        <v>396</v>
      </c>
      <c r="D42" s="1"/>
      <c r="E42" s="35"/>
      <c r="F42" s="36" t="e">
        <f>Data!I75</f>
        <v>#DIV/0!</v>
      </c>
      <c r="G42" s="36" t="e">
        <f>Data!J75</f>
        <v>#DIV/0!</v>
      </c>
      <c r="H42" s="1"/>
      <c r="I42" s="62"/>
    </row>
    <row r="43" spans="1:9" ht="4.5" customHeight="1">
      <c r="A43" s="62"/>
      <c r="B43" s="1"/>
      <c r="C43" s="5"/>
      <c r="D43" s="1"/>
      <c r="E43" s="40"/>
      <c r="F43" s="40"/>
      <c r="G43" s="40"/>
      <c r="H43" s="1"/>
      <c r="I43" s="62"/>
    </row>
    <row r="44" spans="1:13" ht="21" customHeight="1">
      <c r="A44" s="62"/>
      <c r="B44" s="1"/>
      <c r="C44" s="44" t="s">
        <v>401</v>
      </c>
      <c r="D44" s="1"/>
      <c r="E44" s="40"/>
      <c r="F44" s="41" t="e">
        <f>Data!I82</f>
        <v>#DIV/0!</v>
      </c>
      <c r="G44" s="36" t="e">
        <f>Data!J82</f>
        <v>#DIV/0!</v>
      </c>
      <c r="H44" s="1"/>
      <c r="I44" s="62"/>
      <c r="M44" s="10"/>
    </row>
    <row r="45" spans="1:9" ht="25.5">
      <c r="A45" s="62"/>
      <c r="B45" s="1"/>
      <c r="C45" s="1"/>
      <c r="D45" s="1"/>
      <c r="E45" s="1"/>
      <c r="F45" s="1"/>
      <c r="G45" s="1"/>
      <c r="H45" s="1"/>
      <c r="I45" s="62"/>
    </row>
    <row r="46" spans="1:9" ht="4.5" customHeight="1">
      <c r="A46" s="62"/>
      <c r="B46" s="62"/>
      <c r="C46" s="62"/>
      <c r="D46" s="62"/>
      <c r="E46" s="62"/>
      <c r="F46" s="62"/>
      <c r="G46" s="62"/>
      <c r="H46" s="62"/>
      <c r="I46" s="62"/>
    </row>
    <row r="47" spans="1:9" ht="30.75">
      <c r="A47" s="62"/>
      <c r="B47" s="155" t="s">
        <v>285</v>
      </c>
      <c r="C47" s="154"/>
      <c r="D47" s="154"/>
      <c r="E47" s="154"/>
      <c r="F47" s="154"/>
      <c r="G47" s="154"/>
      <c r="H47" s="154"/>
      <c r="I47" s="62"/>
    </row>
    <row r="48" spans="1:9" ht="109.5" customHeight="1">
      <c r="A48" s="62"/>
      <c r="B48" s="62"/>
      <c r="C48" s="62"/>
      <c r="D48" s="62"/>
      <c r="E48" s="62"/>
      <c r="F48" s="62"/>
      <c r="G48" s="62"/>
      <c r="H48" s="62"/>
      <c r="I48" s="62"/>
    </row>
    <row r="49" spans="1:9" ht="34.5" customHeight="1">
      <c r="A49" s="62"/>
      <c r="B49" s="6"/>
      <c r="C49" s="6"/>
      <c r="D49" s="147" t="s">
        <v>398</v>
      </c>
      <c r="E49" s="148"/>
      <c r="F49" s="45" t="s">
        <v>1</v>
      </c>
      <c r="G49" s="45" t="s">
        <v>2</v>
      </c>
      <c r="H49" s="6"/>
      <c r="I49" s="62"/>
    </row>
    <row r="50" spans="1:9" ht="29.25" customHeight="1">
      <c r="A50" s="62"/>
      <c r="B50" s="6"/>
      <c r="C50" s="42" t="s">
        <v>350</v>
      </c>
      <c r="D50" s="149">
        <f>IF(Data!C90="","",Data!C90)</f>
      </c>
      <c r="E50" s="150"/>
      <c r="F50" s="41">
        <f>IF(Data!C90="Your permanent, usual, or main home","N/A",Data!D90)</f>
        <v>0</v>
      </c>
      <c r="G50" s="36">
        <f>IF(Data!C90="Your permanent, usual, or main home","N/A",Data!E90)</f>
        <v>0</v>
      </c>
      <c r="H50" s="6"/>
      <c r="I50" s="62"/>
    </row>
    <row r="51" spans="1:9" ht="34.5" customHeight="1">
      <c r="A51" s="62"/>
      <c r="B51" s="6"/>
      <c r="C51" s="6"/>
      <c r="D51" s="6"/>
      <c r="E51" s="46" t="s">
        <v>342</v>
      </c>
      <c r="F51" s="45" t="s">
        <v>1</v>
      </c>
      <c r="G51" s="45" t="s">
        <v>2</v>
      </c>
      <c r="H51" s="6"/>
      <c r="I51" s="62"/>
    </row>
    <row r="52" spans="1:9" ht="21" customHeight="1">
      <c r="A52" s="62"/>
      <c r="B52" s="6"/>
      <c r="C52" s="42" t="s">
        <v>351</v>
      </c>
      <c r="D52" s="6"/>
      <c r="E52" s="41" t="str">
        <f>IF(Data!C90="Your permanent, usual, or main home",Data!K93,"N/A")</f>
        <v>N/A</v>
      </c>
      <c r="F52" s="36" t="str">
        <f>IF(Data!C90="Your permanent, usual, or main home",Data!L93,"N/A")</f>
        <v>N/A</v>
      </c>
      <c r="G52" s="36" t="str">
        <f>IF(Data!C90="Your permanent, usual, or main home",Data!M93,"N/A")</f>
        <v>N/A</v>
      </c>
      <c r="H52" s="6"/>
      <c r="I52" s="62"/>
    </row>
    <row r="53" spans="1:9" ht="25.5">
      <c r="A53" s="62"/>
      <c r="B53" s="6"/>
      <c r="C53" s="6"/>
      <c r="D53" s="6"/>
      <c r="E53" s="6"/>
      <c r="F53" s="6"/>
      <c r="G53" s="6"/>
      <c r="H53" s="6"/>
      <c r="I53" s="62"/>
    </row>
    <row r="54" spans="1:9" ht="4.5" customHeight="1">
      <c r="A54" s="62"/>
      <c r="B54" s="62"/>
      <c r="C54" s="62"/>
      <c r="D54" s="62"/>
      <c r="E54" s="62"/>
      <c r="F54" s="62"/>
      <c r="G54" s="62"/>
      <c r="H54" s="62"/>
      <c r="I54" s="62"/>
    </row>
    <row r="55" spans="1:9" ht="30.75">
      <c r="A55" s="62"/>
      <c r="B55" s="153" t="s">
        <v>409</v>
      </c>
      <c r="C55" s="154"/>
      <c r="D55" s="154"/>
      <c r="E55" s="154"/>
      <c r="F55" s="154"/>
      <c r="G55" s="154"/>
      <c r="H55" s="154"/>
      <c r="I55" s="62"/>
    </row>
    <row r="56" spans="1:9" ht="71.25" customHeight="1">
      <c r="A56" s="62"/>
      <c r="B56" s="62"/>
      <c r="C56" s="62"/>
      <c r="D56" s="62"/>
      <c r="E56" s="62"/>
      <c r="F56" s="62"/>
      <c r="G56" s="62"/>
      <c r="H56" s="62"/>
      <c r="I56" s="62"/>
    </row>
    <row r="57" spans="1:9" ht="34.5" customHeight="1">
      <c r="A57" s="62"/>
      <c r="B57" s="1"/>
      <c r="C57" s="1"/>
      <c r="D57" s="1"/>
      <c r="E57" s="2" t="s">
        <v>394</v>
      </c>
      <c r="F57" s="47" t="s">
        <v>1</v>
      </c>
      <c r="G57" s="47" t="s">
        <v>2</v>
      </c>
      <c r="H57" s="1"/>
      <c r="I57" s="62"/>
    </row>
    <row r="58" spans="1:9" ht="21" customHeight="1">
      <c r="A58" s="62"/>
      <c r="B58" s="1"/>
      <c r="C58" s="43" t="s">
        <v>395</v>
      </c>
      <c r="D58" s="1"/>
      <c r="E58" s="41">
        <f>Data!C102</f>
        <v>0</v>
      </c>
      <c r="F58" s="41">
        <f>Data!C100</f>
        <v>0</v>
      </c>
      <c r="G58" s="36">
        <f>Data!D100</f>
        <v>0</v>
      </c>
      <c r="H58" s="1"/>
      <c r="I58" s="62"/>
    </row>
    <row r="59" spans="1:9" ht="25.5">
      <c r="A59" s="62"/>
      <c r="B59" s="3"/>
      <c r="C59" s="3"/>
      <c r="D59" s="1"/>
      <c r="E59" s="3"/>
      <c r="F59" s="3"/>
      <c r="G59" s="3"/>
      <c r="H59" s="3"/>
      <c r="I59" s="62"/>
    </row>
    <row r="60" spans="1:9" ht="26.25">
      <c r="A60" s="62"/>
      <c r="B60" s="62"/>
      <c r="C60" s="62"/>
      <c r="D60" s="62"/>
      <c r="E60" s="151" t="s">
        <v>443</v>
      </c>
      <c r="F60" s="152"/>
      <c r="G60" s="152"/>
      <c r="H60" s="152"/>
      <c r="I60" s="129"/>
    </row>
    <row r="61" spans="1:9" ht="25.5">
      <c r="A61" s="61"/>
      <c r="B61" s="61"/>
      <c r="C61" s="61"/>
      <c r="D61" s="61"/>
      <c r="E61" s="61"/>
      <c r="F61" s="61"/>
      <c r="G61" s="61"/>
      <c r="H61" s="61"/>
      <c r="I61" s="61"/>
    </row>
    <row r="64" ht="9.75" customHeight="1"/>
    <row r="68" ht="11.25" customHeight="1"/>
  </sheetData>
  <sheetProtection password="B889" sheet="1"/>
  <mergeCells count="9">
    <mergeCell ref="B6:H6"/>
    <mergeCell ref="D49:E49"/>
    <mergeCell ref="D50:E50"/>
    <mergeCell ref="E60:H60"/>
    <mergeCell ref="B19:H19"/>
    <mergeCell ref="B27:H27"/>
    <mergeCell ref="B37:H37"/>
    <mergeCell ref="B47:H47"/>
    <mergeCell ref="B55:H55"/>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4"/>
  <dimension ref="A1:I68"/>
  <sheetViews>
    <sheetView zoomScaleSheetLayoutView="100" workbookViewId="0" topLeftCell="A1">
      <selection activeCell="I37" sqref="I37"/>
    </sheetView>
  </sheetViews>
  <sheetFormatPr defaultColWidth="9.140625" defaultRowHeight="15"/>
  <cols>
    <col min="1" max="1" width="4.7109375" style="0" customWidth="1"/>
    <col min="4" max="4" width="26.8515625" style="0" customWidth="1"/>
    <col min="5" max="5" width="28.7109375" style="0" customWidth="1"/>
    <col min="6" max="6" width="28.57421875" style="0" customWidth="1"/>
    <col min="7" max="7" width="4.7109375" style="0" customWidth="1"/>
  </cols>
  <sheetData>
    <row r="1" spans="1:7" ht="15.75" customHeight="1">
      <c r="A1" s="61"/>
      <c r="B1" s="61"/>
      <c r="C1" s="61"/>
      <c r="D1" s="61"/>
      <c r="E1" s="61"/>
      <c r="F1" s="61"/>
      <c r="G1" s="61"/>
    </row>
    <row r="2" spans="1:7" ht="15" customHeight="1">
      <c r="A2" s="61"/>
      <c r="B2" s="61"/>
      <c r="C2" s="61"/>
      <c r="D2" s="61"/>
      <c r="E2" s="61"/>
      <c r="F2" s="61"/>
      <c r="G2" s="61"/>
    </row>
    <row r="3" spans="1:7" ht="15" customHeight="1">
      <c r="A3" s="61"/>
      <c r="B3" s="61"/>
      <c r="C3" s="61"/>
      <c r="D3" s="61"/>
      <c r="E3" s="61"/>
      <c r="F3" s="61"/>
      <c r="G3" s="61"/>
    </row>
    <row r="4" spans="1:7" ht="15.75" customHeight="1">
      <c r="A4" s="61"/>
      <c r="B4" s="61"/>
      <c r="C4" s="61"/>
      <c r="D4" s="61"/>
      <c r="E4" s="61"/>
      <c r="F4" s="61"/>
      <c r="G4" s="61"/>
    </row>
    <row r="5" spans="1:9" ht="25.5">
      <c r="A5" s="61"/>
      <c r="B5" s="61"/>
      <c r="C5" s="61"/>
      <c r="D5" s="61"/>
      <c r="E5" s="61"/>
      <c r="F5" s="61"/>
      <c r="G5" s="61"/>
      <c r="I5" s="24"/>
    </row>
    <row r="6" spans="1:7" ht="19.5" customHeight="1">
      <c r="A6" s="62"/>
      <c r="B6" s="144" t="s">
        <v>352</v>
      </c>
      <c r="C6" s="144"/>
      <c r="D6" s="144"/>
      <c r="E6" s="144"/>
      <c r="F6" s="144"/>
      <c r="G6" s="62"/>
    </row>
    <row r="7" spans="1:7" ht="40.5" customHeight="1">
      <c r="A7" s="62"/>
      <c r="B7" s="162" t="e">
        <f>CONCATENATE("The carbon impact of your course/module is ",ROUND(Data!C139,0),"kg per 100 study hours / 10 CATS credits, this equates to:")</f>
        <v>#DIV/0!</v>
      </c>
      <c r="C7" s="163"/>
      <c r="D7" s="163"/>
      <c r="E7" s="163"/>
      <c r="F7" s="163"/>
      <c r="G7" s="62"/>
    </row>
    <row r="8" spans="1:9" ht="119.25" customHeight="1">
      <c r="A8" s="62"/>
      <c r="B8" s="62"/>
      <c r="C8" s="62"/>
      <c r="D8" s="62"/>
      <c r="E8" s="62"/>
      <c r="F8" s="62"/>
      <c r="G8" s="62"/>
      <c r="I8" s="49"/>
    </row>
    <row r="9" spans="1:7" ht="25.5">
      <c r="A9" s="62"/>
      <c r="B9" s="62"/>
      <c r="C9" s="62"/>
      <c r="D9" s="62"/>
      <c r="E9" s="62"/>
      <c r="F9" s="62"/>
      <c r="G9" s="62"/>
    </row>
    <row r="10" spans="1:7" ht="25.5">
      <c r="A10" s="62"/>
      <c r="B10" s="62"/>
      <c r="C10" s="62"/>
      <c r="D10" s="62"/>
      <c r="E10" s="62"/>
      <c r="F10" s="62"/>
      <c r="G10" s="62"/>
    </row>
    <row r="11" spans="1:7" ht="25.5">
      <c r="A11" s="62"/>
      <c r="B11" s="62"/>
      <c r="C11" s="62"/>
      <c r="D11" s="62"/>
      <c r="E11" s="62"/>
      <c r="F11" s="62"/>
      <c r="G11" s="62"/>
    </row>
    <row r="12" spans="1:7" ht="25.5">
      <c r="A12" s="62"/>
      <c r="B12" s="62"/>
      <c r="C12" s="62"/>
      <c r="D12" s="62"/>
      <c r="E12" s="62"/>
      <c r="F12" s="62"/>
      <c r="G12" s="62"/>
    </row>
    <row r="13" spans="1:7" ht="25.5">
      <c r="A13" s="62"/>
      <c r="B13" s="62"/>
      <c r="C13" s="62"/>
      <c r="D13" s="62"/>
      <c r="E13" s="62"/>
      <c r="F13" s="62"/>
      <c r="G13" s="62"/>
    </row>
    <row r="14" spans="1:7" ht="25.5">
      <c r="A14" s="62"/>
      <c r="B14" s="62"/>
      <c r="C14" s="62"/>
      <c r="D14" s="62"/>
      <c r="E14" s="62"/>
      <c r="F14" s="62"/>
      <c r="G14" s="62"/>
    </row>
    <row r="15" spans="1:7" ht="25.5">
      <c r="A15" s="62"/>
      <c r="B15" s="62"/>
      <c r="C15" s="62"/>
      <c r="D15" s="62"/>
      <c r="E15" s="62"/>
      <c r="F15" s="62"/>
      <c r="G15" s="62"/>
    </row>
    <row r="16" spans="1:7" ht="25.5">
      <c r="A16" s="62"/>
      <c r="B16" s="62"/>
      <c r="C16" s="62"/>
      <c r="D16" s="62"/>
      <c r="E16" s="62"/>
      <c r="F16" s="62"/>
      <c r="G16" s="62"/>
    </row>
    <row r="17" spans="1:7" ht="25.5">
      <c r="A17" s="62"/>
      <c r="B17" s="62"/>
      <c r="C17" s="62"/>
      <c r="D17" s="62"/>
      <c r="E17" s="62"/>
      <c r="F17" s="62"/>
      <c r="G17" s="62"/>
    </row>
    <row r="18" spans="1:7" ht="25.5">
      <c r="A18" s="62"/>
      <c r="B18" s="62"/>
      <c r="C18" s="62"/>
      <c r="D18" s="62"/>
      <c r="E18" s="62"/>
      <c r="F18" s="62"/>
      <c r="G18" s="62"/>
    </row>
    <row r="19" spans="1:7" ht="15" customHeight="1">
      <c r="A19" s="62"/>
      <c r="B19" s="62"/>
      <c r="C19" s="62"/>
      <c r="D19" s="62"/>
      <c r="E19" s="62"/>
      <c r="F19" s="62"/>
      <c r="G19" s="62"/>
    </row>
    <row r="20" spans="1:7" ht="15" customHeight="1">
      <c r="A20" s="62"/>
      <c r="B20" s="62"/>
      <c r="C20" s="62"/>
      <c r="D20" s="62"/>
      <c r="E20" s="62"/>
      <c r="F20" s="62"/>
      <c r="G20" s="62"/>
    </row>
    <row r="21" spans="1:7" ht="15" customHeight="1">
      <c r="A21" s="62"/>
      <c r="B21" s="62"/>
      <c r="C21" s="62"/>
      <c r="D21" s="62"/>
      <c r="E21" s="62"/>
      <c r="F21" s="62"/>
      <c r="G21" s="62"/>
    </row>
    <row r="22" spans="1:7" ht="15" customHeight="1">
      <c r="A22" s="62"/>
      <c r="B22" s="62"/>
      <c r="C22" s="62"/>
      <c r="D22" s="62"/>
      <c r="E22" s="62"/>
      <c r="F22" s="62"/>
      <c r="G22" s="62"/>
    </row>
    <row r="23" spans="1:7" ht="125.25" customHeight="1">
      <c r="A23" s="62"/>
      <c r="B23" s="62"/>
      <c r="C23" s="62"/>
      <c r="D23" s="62"/>
      <c r="E23" s="62"/>
      <c r="F23" s="62"/>
      <c r="G23" s="62"/>
    </row>
    <row r="24" spans="1:7" ht="4.5" customHeight="1">
      <c r="A24" s="62"/>
      <c r="B24" s="62"/>
      <c r="C24" s="62"/>
      <c r="D24" s="62"/>
      <c r="E24" s="62"/>
      <c r="F24" s="62"/>
      <c r="G24" s="62"/>
    </row>
    <row r="25" spans="1:7" ht="15" customHeight="1">
      <c r="A25" s="62"/>
      <c r="B25" s="159" t="s">
        <v>381</v>
      </c>
      <c r="C25" s="160"/>
      <c r="D25" s="160"/>
      <c r="E25" s="160"/>
      <c r="F25" s="160"/>
      <c r="G25" s="62"/>
    </row>
    <row r="26" spans="1:7" ht="48.75" customHeight="1">
      <c r="A26" s="62"/>
      <c r="B26" s="156" t="s">
        <v>374</v>
      </c>
      <c r="C26" s="157"/>
      <c r="D26" s="158"/>
      <c r="E26" s="77" t="s">
        <v>462</v>
      </c>
      <c r="F26" s="78" t="s">
        <v>463</v>
      </c>
      <c r="G26" s="62"/>
    </row>
    <row r="27" spans="1:7" ht="26.25">
      <c r="A27" s="62"/>
      <c r="B27" s="71" t="s">
        <v>0</v>
      </c>
      <c r="C27" s="72"/>
      <c r="D27" s="72"/>
      <c r="E27" s="79" t="e">
        <f>Data!B127</f>
        <v>#DIV/0!</v>
      </c>
      <c r="F27" s="83" t="e">
        <f>Data!C127</f>
        <v>#DIV/0!</v>
      </c>
      <c r="G27" s="62"/>
    </row>
    <row r="28" spans="1:7" ht="25.5">
      <c r="A28" s="62"/>
      <c r="B28" s="8" t="s">
        <v>367</v>
      </c>
      <c r="C28" s="8"/>
      <c r="D28" s="8"/>
      <c r="E28" s="80" t="e">
        <f>Data!B128</f>
        <v>#DIV/0!</v>
      </c>
      <c r="F28" s="84" t="e">
        <f>Data!C128</f>
        <v>#DIV/0!</v>
      </c>
      <c r="G28" s="62"/>
    </row>
    <row r="29" spans="1:7" ht="25.5">
      <c r="A29" s="62"/>
      <c r="B29" s="8" t="s">
        <v>368</v>
      </c>
      <c r="C29" s="8"/>
      <c r="D29" s="8"/>
      <c r="E29" s="80">
        <f>Data!B129</f>
        <v>0</v>
      </c>
      <c r="F29" s="84">
        <f>Data!C129</f>
        <v>0</v>
      </c>
      <c r="G29" s="62"/>
    </row>
    <row r="30" spans="1:7" ht="4.5" customHeight="1">
      <c r="A30" s="62"/>
      <c r="B30" s="49"/>
      <c r="C30" s="49"/>
      <c r="D30" s="49"/>
      <c r="E30" s="66"/>
      <c r="F30" s="66"/>
      <c r="G30" s="62"/>
    </row>
    <row r="31" spans="1:7" ht="26.25">
      <c r="A31" s="62"/>
      <c r="B31" s="71" t="s">
        <v>3</v>
      </c>
      <c r="C31" s="72"/>
      <c r="D31" s="72"/>
      <c r="E31" s="79" t="e">
        <f>Data!B130</f>
        <v>#DIV/0!</v>
      </c>
      <c r="F31" s="83" t="e">
        <f>Data!C130</f>
        <v>#DIV/0!</v>
      </c>
      <c r="G31" s="62"/>
    </row>
    <row r="32" spans="1:7" ht="25.5">
      <c r="A32" s="62"/>
      <c r="B32" s="8" t="s">
        <v>347</v>
      </c>
      <c r="C32" s="8"/>
      <c r="D32" s="8"/>
      <c r="E32" s="80" t="e">
        <f>Data!B131</f>
        <v>#DIV/0!</v>
      </c>
      <c r="F32" s="84" t="e">
        <f>Data!C131</f>
        <v>#DIV/0!</v>
      </c>
      <c r="G32" s="62"/>
    </row>
    <row r="33" spans="1:7" ht="25.5">
      <c r="A33" s="62"/>
      <c r="B33" s="8" t="s">
        <v>369</v>
      </c>
      <c r="C33" s="8"/>
      <c r="D33" s="8"/>
      <c r="E33" s="80">
        <f>Data!B132</f>
        <v>0</v>
      </c>
      <c r="F33" s="84">
        <f>Data!C132</f>
        <v>0</v>
      </c>
      <c r="G33" s="62"/>
    </row>
    <row r="34" spans="1:7" ht="4.5" customHeight="1">
      <c r="A34" s="62"/>
      <c r="B34" s="49"/>
      <c r="C34" s="49"/>
      <c r="D34" s="49"/>
      <c r="E34" s="66"/>
      <c r="F34" s="66"/>
      <c r="G34" s="62"/>
    </row>
    <row r="35" spans="1:7" ht="26.25">
      <c r="A35" s="62"/>
      <c r="B35" s="71" t="s">
        <v>373</v>
      </c>
      <c r="C35" s="72"/>
      <c r="D35" s="72"/>
      <c r="E35" s="79" t="e">
        <f>Data!B133</f>
        <v>#DIV/0!</v>
      </c>
      <c r="F35" s="83" t="e">
        <f>Data!C133</f>
        <v>#DIV/0!</v>
      </c>
      <c r="G35" s="62"/>
    </row>
    <row r="36" spans="1:7" ht="25.5">
      <c r="A36" s="62"/>
      <c r="B36" s="8" t="s">
        <v>268</v>
      </c>
      <c r="C36" s="8"/>
      <c r="D36" s="8"/>
      <c r="E36" s="80" t="e">
        <f>Data!B134</f>
        <v>#DIV/0!</v>
      </c>
      <c r="F36" s="84" t="e">
        <f>Data!C134</f>
        <v>#DIV/0!</v>
      </c>
      <c r="G36" s="62"/>
    </row>
    <row r="37" spans="1:7" ht="25.5">
      <c r="A37" s="62"/>
      <c r="B37" s="8" t="s">
        <v>371</v>
      </c>
      <c r="C37" s="8"/>
      <c r="D37" s="8"/>
      <c r="E37" s="80" t="e">
        <f>Data!B135</f>
        <v>#DIV/0!</v>
      </c>
      <c r="F37" s="84" t="e">
        <f>Data!C135</f>
        <v>#DIV/0!</v>
      </c>
      <c r="G37" s="62"/>
    </row>
    <row r="38" spans="1:7" ht="25.5">
      <c r="A38" s="62"/>
      <c r="B38" s="8" t="s">
        <v>372</v>
      </c>
      <c r="C38" s="8"/>
      <c r="D38" s="8"/>
      <c r="E38" s="80" t="e">
        <f>Data!B136</f>
        <v>#DIV/0!</v>
      </c>
      <c r="F38" s="84" t="e">
        <f>Data!C136</f>
        <v>#DIV/0!</v>
      </c>
      <c r="G38" s="62"/>
    </row>
    <row r="39" spans="1:7" ht="4.5" customHeight="1">
      <c r="A39" s="62"/>
      <c r="B39" s="49"/>
      <c r="C39" s="49"/>
      <c r="D39" s="49"/>
      <c r="E39" s="66"/>
      <c r="F39" s="66"/>
      <c r="G39" s="62"/>
    </row>
    <row r="40" spans="1:7" ht="26.25">
      <c r="A40" s="62"/>
      <c r="B40" s="71" t="s">
        <v>285</v>
      </c>
      <c r="C40" s="72"/>
      <c r="D40" s="72"/>
      <c r="E40" s="79" t="e">
        <f>Data!B137</f>
        <v>#DIV/0!</v>
      </c>
      <c r="F40" s="83" t="e">
        <f>Data!C137</f>
        <v>#DIV/0!</v>
      </c>
      <c r="G40" s="62"/>
    </row>
    <row r="41" spans="1:7" ht="4.5" customHeight="1">
      <c r="A41" s="62"/>
      <c r="B41" s="67"/>
      <c r="C41" s="49"/>
      <c r="D41" s="49"/>
      <c r="E41" s="68"/>
      <c r="F41" s="68"/>
      <c r="G41" s="62"/>
    </row>
    <row r="42" spans="1:7" ht="26.25">
      <c r="A42" s="62"/>
      <c r="B42" s="71" t="s">
        <v>409</v>
      </c>
      <c r="C42" s="72"/>
      <c r="D42" s="72"/>
      <c r="E42" s="79">
        <f>Data!B138</f>
        <v>0</v>
      </c>
      <c r="F42" s="83">
        <f>Data!C138</f>
        <v>0</v>
      </c>
      <c r="G42" s="62"/>
    </row>
    <row r="43" spans="1:7" ht="4.5" customHeight="1">
      <c r="A43" s="62"/>
      <c r="B43" s="67"/>
      <c r="C43" s="49"/>
      <c r="D43" s="49"/>
      <c r="E43" s="69"/>
      <c r="F43" s="69"/>
      <c r="G43" s="62"/>
    </row>
    <row r="44" spans="1:7" ht="30.75">
      <c r="A44" s="62"/>
      <c r="B44" s="73" t="s">
        <v>319</v>
      </c>
      <c r="C44" s="74"/>
      <c r="D44" s="74"/>
      <c r="E44" s="86" t="e">
        <f>Data!B139</f>
        <v>#DIV/0!</v>
      </c>
      <c r="F44" s="87" t="e">
        <f>Data!C139</f>
        <v>#DIV/0!</v>
      </c>
      <c r="G44" s="62"/>
    </row>
    <row r="45" spans="1:7" ht="4.5" customHeight="1">
      <c r="A45" s="62"/>
      <c r="B45" s="62"/>
      <c r="C45" s="62"/>
      <c r="D45" s="62"/>
      <c r="E45" s="62"/>
      <c r="F45" s="62"/>
      <c r="G45" s="62"/>
    </row>
    <row r="46" spans="1:7" ht="26.25">
      <c r="A46" s="62"/>
      <c r="B46" s="159" t="s">
        <v>382</v>
      </c>
      <c r="C46" s="160"/>
      <c r="D46" s="160"/>
      <c r="E46" s="160"/>
      <c r="F46" s="160"/>
      <c r="G46" s="62"/>
    </row>
    <row r="47" spans="1:7" ht="26.25">
      <c r="A47" s="62"/>
      <c r="B47" s="159" t="s">
        <v>378</v>
      </c>
      <c r="C47" s="161"/>
      <c r="D47" s="161"/>
      <c r="E47" s="161"/>
      <c r="F47" s="161"/>
      <c r="G47" s="62"/>
    </row>
    <row r="48" spans="1:7" ht="26.25">
      <c r="A48" s="62"/>
      <c r="B48" s="156" t="s">
        <v>374</v>
      </c>
      <c r="C48" s="157"/>
      <c r="D48" s="158"/>
      <c r="E48" s="77" t="s">
        <v>290</v>
      </c>
      <c r="F48" s="78" t="s">
        <v>375</v>
      </c>
      <c r="G48" s="62"/>
    </row>
    <row r="49" spans="1:7" ht="26.25">
      <c r="A49" s="62"/>
      <c r="B49" s="71" t="s">
        <v>0</v>
      </c>
      <c r="C49" s="72"/>
      <c r="D49" s="72"/>
      <c r="E49" s="79" t="e">
        <f>Data!D127</f>
        <v>#DIV/0!</v>
      </c>
      <c r="F49" s="83" t="e">
        <f>Data!E127</f>
        <v>#DIV/0!</v>
      </c>
      <c r="G49" s="62"/>
    </row>
    <row r="50" spans="1:7" ht="25.5">
      <c r="A50" s="62"/>
      <c r="B50" s="8" t="s">
        <v>367</v>
      </c>
      <c r="C50" s="8"/>
      <c r="D50" s="8"/>
      <c r="E50" s="80" t="e">
        <f>Data!D128</f>
        <v>#DIV/0!</v>
      </c>
      <c r="F50" s="84" t="e">
        <f>Data!E128</f>
        <v>#DIV/0!</v>
      </c>
      <c r="G50" s="62"/>
    </row>
    <row r="51" spans="1:7" ht="25.5">
      <c r="A51" s="62"/>
      <c r="B51" s="8" t="s">
        <v>368</v>
      </c>
      <c r="C51" s="8"/>
      <c r="D51" s="8"/>
      <c r="E51" s="80" t="e">
        <f>Data!D129</f>
        <v>#DIV/0!</v>
      </c>
      <c r="F51" s="84" t="e">
        <f>Data!E129</f>
        <v>#DIV/0!</v>
      </c>
      <c r="G51" s="62"/>
    </row>
    <row r="52" spans="1:7" ht="4.5" customHeight="1">
      <c r="A52" s="62"/>
      <c r="B52" s="49"/>
      <c r="C52" s="49"/>
      <c r="D52" s="49"/>
      <c r="E52" s="81"/>
      <c r="F52" s="81"/>
      <c r="G52" s="62"/>
    </row>
    <row r="53" spans="1:7" ht="26.25">
      <c r="A53" s="62"/>
      <c r="B53" s="71" t="s">
        <v>3</v>
      </c>
      <c r="C53" s="72"/>
      <c r="D53" s="72"/>
      <c r="E53" s="79" t="e">
        <f>Data!D130</f>
        <v>#DIV/0!</v>
      </c>
      <c r="F53" s="83" t="e">
        <f>Data!E130</f>
        <v>#DIV/0!</v>
      </c>
      <c r="G53" s="62"/>
    </row>
    <row r="54" spans="1:7" ht="25.5">
      <c r="A54" s="62"/>
      <c r="B54" s="8" t="s">
        <v>347</v>
      </c>
      <c r="C54" s="8"/>
      <c r="D54" s="8"/>
      <c r="E54" s="80" t="e">
        <f>Data!D131</f>
        <v>#DIV/0!</v>
      </c>
      <c r="F54" s="84" t="e">
        <f>Data!E131</f>
        <v>#DIV/0!</v>
      </c>
      <c r="G54" s="62"/>
    </row>
    <row r="55" spans="1:7" ht="25.5">
      <c r="A55" s="62"/>
      <c r="B55" s="8" t="s">
        <v>369</v>
      </c>
      <c r="C55" s="8"/>
      <c r="D55" s="8"/>
      <c r="E55" s="80" t="e">
        <f>Data!D132</f>
        <v>#DIV/0!</v>
      </c>
      <c r="F55" s="84" t="e">
        <f>Data!E132</f>
        <v>#DIV/0!</v>
      </c>
      <c r="G55" s="62"/>
    </row>
    <row r="56" spans="1:7" ht="4.5" customHeight="1">
      <c r="A56" s="62"/>
      <c r="B56" s="49"/>
      <c r="C56" s="49"/>
      <c r="D56" s="49"/>
      <c r="E56" s="81"/>
      <c r="F56" s="81"/>
      <c r="G56" s="62"/>
    </row>
    <row r="57" spans="1:7" ht="26.25">
      <c r="A57" s="62"/>
      <c r="B57" s="71" t="s">
        <v>373</v>
      </c>
      <c r="C57" s="72"/>
      <c r="D57" s="72"/>
      <c r="E57" s="79" t="e">
        <f>Data!D133</f>
        <v>#DIV/0!</v>
      </c>
      <c r="F57" s="83" t="e">
        <f>Data!E133</f>
        <v>#DIV/0!</v>
      </c>
      <c r="G57" s="62"/>
    </row>
    <row r="58" spans="1:7" ht="25.5">
      <c r="A58" s="62"/>
      <c r="B58" s="8" t="s">
        <v>268</v>
      </c>
      <c r="C58" s="8"/>
      <c r="D58" s="8"/>
      <c r="E58" s="80" t="e">
        <f>Data!D134</f>
        <v>#DIV/0!</v>
      </c>
      <c r="F58" s="84" t="e">
        <f>Data!E134</f>
        <v>#DIV/0!</v>
      </c>
      <c r="G58" s="62"/>
    </row>
    <row r="59" spans="1:7" ht="25.5">
      <c r="A59" s="62"/>
      <c r="B59" s="8" t="s">
        <v>371</v>
      </c>
      <c r="C59" s="8"/>
      <c r="D59" s="8"/>
      <c r="E59" s="80" t="e">
        <f>Data!D135</f>
        <v>#DIV/0!</v>
      </c>
      <c r="F59" s="84" t="e">
        <f>Data!E135</f>
        <v>#DIV/0!</v>
      </c>
      <c r="G59" s="62"/>
    </row>
    <row r="60" spans="1:7" ht="25.5">
      <c r="A60" s="62"/>
      <c r="B60" s="8" t="s">
        <v>372</v>
      </c>
      <c r="C60" s="8"/>
      <c r="D60" s="8"/>
      <c r="E60" s="80" t="e">
        <f>Data!D136</f>
        <v>#DIV/0!</v>
      </c>
      <c r="F60" s="84" t="e">
        <f>Data!E136</f>
        <v>#DIV/0!</v>
      </c>
      <c r="G60" s="62"/>
    </row>
    <row r="61" spans="1:7" ht="4.5" customHeight="1">
      <c r="A61" s="62"/>
      <c r="B61" s="49"/>
      <c r="C61" s="49"/>
      <c r="D61" s="49"/>
      <c r="E61" s="81"/>
      <c r="F61" s="81"/>
      <c r="G61" s="62"/>
    </row>
    <row r="62" spans="1:7" ht="26.25">
      <c r="A62" s="62"/>
      <c r="B62" s="71" t="s">
        <v>285</v>
      </c>
      <c r="C62" s="72"/>
      <c r="D62" s="72"/>
      <c r="E62" s="79" t="e">
        <f>Data!D137</f>
        <v>#DIV/0!</v>
      </c>
      <c r="F62" s="83" t="e">
        <f>Data!E137</f>
        <v>#DIV/0!</v>
      </c>
      <c r="G62" s="62"/>
    </row>
    <row r="63" spans="1:7" ht="4.5" customHeight="1">
      <c r="A63" s="62"/>
      <c r="B63" s="67"/>
      <c r="C63" s="49"/>
      <c r="D63" s="49"/>
      <c r="E63" s="82"/>
      <c r="F63" s="82"/>
      <c r="G63" s="62"/>
    </row>
    <row r="64" spans="1:7" ht="26.25">
      <c r="A64" s="62"/>
      <c r="B64" s="71" t="s">
        <v>409</v>
      </c>
      <c r="C64" s="72"/>
      <c r="D64" s="72"/>
      <c r="E64" s="79" t="e">
        <f>Data!D138</f>
        <v>#DIV/0!</v>
      </c>
      <c r="F64" s="83" t="e">
        <f>Data!E138</f>
        <v>#DIV/0!</v>
      </c>
      <c r="G64" s="62"/>
    </row>
    <row r="65" spans="1:7" ht="4.5" customHeight="1">
      <c r="A65" s="62"/>
      <c r="B65" s="67"/>
      <c r="C65" s="49"/>
      <c r="D65" s="49"/>
      <c r="E65" s="69"/>
      <c r="F65" s="69"/>
      <c r="G65" s="62"/>
    </row>
    <row r="66" spans="1:7" ht="30.75">
      <c r="A66" s="62"/>
      <c r="B66" s="73" t="s">
        <v>319</v>
      </c>
      <c r="C66" s="74"/>
      <c r="D66" s="74"/>
      <c r="E66" s="75" t="e">
        <f>Data!D139</f>
        <v>#DIV/0!</v>
      </c>
      <c r="F66" s="76" t="e">
        <f>Data!E139</f>
        <v>#DIV/0!</v>
      </c>
      <c r="G66" s="62"/>
    </row>
    <row r="67" spans="1:7" ht="25.5">
      <c r="A67" s="62"/>
      <c r="B67" s="62"/>
      <c r="C67" s="62"/>
      <c r="D67" s="62"/>
      <c r="E67" s="62"/>
      <c r="F67" s="62"/>
      <c r="G67" s="62"/>
    </row>
    <row r="68" spans="1:7" ht="25.5">
      <c r="A68" s="61"/>
      <c r="B68" s="61"/>
      <c r="C68" s="61"/>
      <c r="D68" s="61"/>
      <c r="E68" s="61"/>
      <c r="F68" s="61"/>
      <c r="G68" s="61"/>
    </row>
  </sheetData>
  <sheetProtection password="B889" sheet="1"/>
  <mergeCells count="7">
    <mergeCell ref="B6:F6"/>
    <mergeCell ref="B26:D26"/>
    <mergeCell ref="B25:F25"/>
    <mergeCell ref="B46:F46"/>
    <mergeCell ref="B48:D48"/>
    <mergeCell ref="B47:F47"/>
    <mergeCell ref="B7:F7"/>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7"/>
  <dimension ref="A1:Q102"/>
  <sheetViews>
    <sheetView zoomScalePageLayoutView="0" workbookViewId="0" topLeftCell="A1">
      <selection activeCell="S85" sqref="S85"/>
    </sheetView>
  </sheetViews>
  <sheetFormatPr defaultColWidth="9.140625" defaultRowHeight="15"/>
  <cols>
    <col min="1" max="1" width="4.7109375" style="0" customWidth="1"/>
    <col min="2" max="2" width="2.28125" style="0" customWidth="1"/>
    <col min="8" max="8" width="1.7109375" style="0" customWidth="1"/>
    <col min="12" max="12" width="14.421875" style="0" customWidth="1"/>
    <col min="13" max="13" width="8.140625" style="0" customWidth="1"/>
    <col min="14" max="14" width="2.28125" style="0" customWidth="1"/>
    <col min="15" max="15" width="4.7109375" style="0" customWidth="1"/>
  </cols>
  <sheetData>
    <row r="1" spans="1:15" ht="15.75" customHeight="1">
      <c r="A1" s="61"/>
      <c r="B1" s="61"/>
      <c r="C1" s="61"/>
      <c r="D1" s="61"/>
      <c r="E1" s="61"/>
      <c r="F1" s="61"/>
      <c r="G1" s="61"/>
      <c r="H1" s="61"/>
      <c r="I1" s="61"/>
      <c r="J1" s="61"/>
      <c r="K1" s="61"/>
      <c r="L1" s="61"/>
      <c r="M1" s="61"/>
      <c r="N1" s="61"/>
      <c r="O1" s="61"/>
    </row>
    <row r="2" spans="1:15" ht="25.5">
      <c r="A2" s="61"/>
      <c r="B2" s="61"/>
      <c r="C2" s="61"/>
      <c r="D2" s="61"/>
      <c r="E2" s="61"/>
      <c r="F2" s="61"/>
      <c r="G2" s="61"/>
      <c r="H2" s="61"/>
      <c r="I2" s="61"/>
      <c r="J2" s="61"/>
      <c r="K2" s="61"/>
      <c r="L2" s="61"/>
      <c r="M2" s="61"/>
      <c r="N2" s="61"/>
      <c r="O2" s="61"/>
    </row>
    <row r="3" spans="1:15" ht="25.5">
      <c r="A3" s="61"/>
      <c r="B3" s="61"/>
      <c r="C3" s="61"/>
      <c r="D3" s="61"/>
      <c r="E3" s="61"/>
      <c r="F3" s="61"/>
      <c r="G3" s="61"/>
      <c r="H3" s="61"/>
      <c r="I3" s="61"/>
      <c r="J3" s="61"/>
      <c r="K3" s="61"/>
      <c r="L3" s="61"/>
      <c r="M3" s="61"/>
      <c r="N3" s="61"/>
      <c r="O3" s="61"/>
    </row>
    <row r="4" spans="1:15" ht="15.75" customHeight="1">
      <c r="A4" s="61"/>
      <c r="B4" s="61"/>
      <c r="C4" s="61"/>
      <c r="D4" s="61"/>
      <c r="E4" s="61"/>
      <c r="F4" s="61"/>
      <c r="G4" s="61"/>
      <c r="H4" s="61"/>
      <c r="I4" s="61"/>
      <c r="J4" s="61"/>
      <c r="K4" s="61"/>
      <c r="L4" s="61"/>
      <c r="M4" s="61"/>
      <c r="N4" s="61"/>
      <c r="O4" s="61"/>
    </row>
    <row r="5" spans="1:15" ht="25.5">
      <c r="A5" s="61"/>
      <c r="B5" s="61"/>
      <c r="C5" s="61"/>
      <c r="D5" s="61"/>
      <c r="E5" s="61"/>
      <c r="F5" s="61"/>
      <c r="G5" s="61"/>
      <c r="H5" s="61"/>
      <c r="I5" s="61"/>
      <c r="J5" s="61"/>
      <c r="K5" s="61"/>
      <c r="L5" s="61"/>
      <c r="M5" s="61"/>
      <c r="N5" s="61"/>
      <c r="O5" s="61"/>
    </row>
    <row r="6" spans="1:15" ht="33">
      <c r="A6" s="62"/>
      <c r="B6" s="144" t="s">
        <v>417</v>
      </c>
      <c r="C6" s="144"/>
      <c r="D6" s="144"/>
      <c r="E6" s="144"/>
      <c r="F6" s="144"/>
      <c r="G6" s="166"/>
      <c r="H6" s="166"/>
      <c r="I6" s="166"/>
      <c r="J6" s="166"/>
      <c r="K6" s="166"/>
      <c r="L6" s="166"/>
      <c r="M6" s="166"/>
      <c r="N6" s="166"/>
      <c r="O6" s="62"/>
    </row>
    <row r="7" spans="1:15" ht="26.25" customHeight="1">
      <c r="A7" s="62"/>
      <c r="B7" s="171" t="e">
        <f>CONCATENATE("The carbon impact of your course/module is ",ROUND(Data!C139,0),"kg per 100 study hours / 10 CATS credits")</f>
        <v>#DIV/0!</v>
      </c>
      <c r="C7" s="157"/>
      <c r="D7" s="157"/>
      <c r="E7" s="157"/>
      <c r="F7" s="157"/>
      <c r="G7" s="157"/>
      <c r="H7" s="157"/>
      <c r="I7" s="157"/>
      <c r="J7" s="157"/>
      <c r="K7" s="157"/>
      <c r="L7" s="157"/>
      <c r="M7" s="157"/>
      <c r="N7" s="157"/>
      <c r="O7" s="62"/>
    </row>
    <row r="8" spans="1:15" ht="25.5">
      <c r="A8" s="62"/>
      <c r="B8" s="62"/>
      <c r="C8" s="62"/>
      <c r="D8" s="62"/>
      <c r="E8" s="62"/>
      <c r="F8" s="62"/>
      <c r="G8" s="62"/>
      <c r="H8" s="62"/>
      <c r="I8" s="62"/>
      <c r="J8" s="62"/>
      <c r="K8" s="62"/>
      <c r="L8" s="62"/>
      <c r="M8" s="62"/>
      <c r="N8" s="62"/>
      <c r="O8" s="62"/>
    </row>
    <row r="9" spans="1:15" ht="25.5">
      <c r="A9" s="62"/>
      <c r="B9" s="62"/>
      <c r="C9" s="62"/>
      <c r="D9" s="62"/>
      <c r="E9" s="62"/>
      <c r="F9" s="62"/>
      <c r="G9" s="62"/>
      <c r="H9" s="62"/>
      <c r="I9" s="62"/>
      <c r="J9" s="62"/>
      <c r="K9" s="62"/>
      <c r="L9" s="62"/>
      <c r="M9" s="62"/>
      <c r="N9" s="62"/>
      <c r="O9" s="62"/>
    </row>
    <row r="10" spans="1:15" ht="25.5">
      <c r="A10" s="62"/>
      <c r="B10" s="62"/>
      <c r="C10" s="62"/>
      <c r="D10" s="62"/>
      <c r="E10" s="62"/>
      <c r="F10" s="62"/>
      <c r="G10" s="62"/>
      <c r="H10" s="62"/>
      <c r="I10" s="62"/>
      <c r="J10" s="62"/>
      <c r="K10" s="62"/>
      <c r="L10" s="62"/>
      <c r="M10" s="62"/>
      <c r="N10" s="62"/>
      <c r="O10" s="62"/>
    </row>
    <row r="11" spans="1:15" ht="25.5">
      <c r="A11" s="62"/>
      <c r="B11" s="62"/>
      <c r="C11" s="62"/>
      <c r="D11" s="62"/>
      <c r="E11" s="62"/>
      <c r="F11" s="62"/>
      <c r="G11" s="62"/>
      <c r="H11" s="62"/>
      <c r="I11" s="62"/>
      <c r="J11" s="62"/>
      <c r="K11" s="62"/>
      <c r="L11" s="62"/>
      <c r="M11" s="62"/>
      <c r="N11" s="62"/>
      <c r="O11" s="62"/>
    </row>
    <row r="12" spans="1:15" ht="25.5">
      <c r="A12" s="62"/>
      <c r="B12" s="62"/>
      <c r="C12" s="62"/>
      <c r="D12" s="62"/>
      <c r="E12" s="62"/>
      <c r="F12" s="62"/>
      <c r="G12" s="62"/>
      <c r="H12" s="62"/>
      <c r="I12" s="62"/>
      <c r="J12" s="62"/>
      <c r="K12" s="62"/>
      <c r="L12" s="62"/>
      <c r="M12" s="62"/>
      <c r="N12" s="62"/>
      <c r="O12" s="62"/>
    </row>
    <row r="13" spans="1:15" ht="45.75" customHeight="1">
      <c r="A13" s="62"/>
      <c r="B13" s="62"/>
      <c r="C13" s="62"/>
      <c r="D13" s="62"/>
      <c r="E13" s="62"/>
      <c r="F13" s="62"/>
      <c r="G13" s="62"/>
      <c r="H13" s="62"/>
      <c r="I13" s="62"/>
      <c r="J13" s="62"/>
      <c r="K13" s="62"/>
      <c r="L13" s="62"/>
      <c r="M13" s="62"/>
      <c r="N13" s="62"/>
      <c r="O13" s="62"/>
    </row>
    <row r="14" spans="1:15" ht="25.5">
      <c r="A14" s="62"/>
      <c r="B14" s="62"/>
      <c r="C14" s="62"/>
      <c r="D14" s="62"/>
      <c r="E14" s="62"/>
      <c r="F14" s="62"/>
      <c r="G14" s="62"/>
      <c r="H14" s="62"/>
      <c r="I14" s="62"/>
      <c r="J14" s="62"/>
      <c r="K14" s="62"/>
      <c r="L14" s="62"/>
      <c r="M14" s="62"/>
      <c r="N14" s="62"/>
      <c r="O14" s="62"/>
    </row>
    <row r="15" spans="1:15" ht="27" customHeight="1">
      <c r="A15" s="62"/>
      <c r="B15" s="62"/>
      <c r="C15" s="62"/>
      <c r="D15" s="62"/>
      <c r="E15" s="62"/>
      <c r="F15" s="62"/>
      <c r="G15" s="62"/>
      <c r="H15" s="62"/>
      <c r="I15" s="62"/>
      <c r="J15" s="62"/>
      <c r="K15" s="62"/>
      <c r="L15" s="62"/>
      <c r="M15" s="62"/>
      <c r="N15" s="62"/>
      <c r="O15" s="62"/>
    </row>
    <row r="16" spans="1:15" ht="25.5">
      <c r="A16" s="62"/>
      <c r="B16" s="62"/>
      <c r="C16" s="62"/>
      <c r="D16" s="62"/>
      <c r="E16" s="62"/>
      <c r="F16" s="62"/>
      <c r="G16" s="62"/>
      <c r="H16" s="62"/>
      <c r="I16" s="62"/>
      <c r="J16" s="62"/>
      <c r="K16" s="62"/>
      <c r="L16" s="62"/>
      <c r="M16" s="62"/>
      <c r="N16" s="62"/>
      <c r="O16" s="62"/>
    </row>
    <row r="17" spans="1:15" ht="105" customHeight="1">
      <c r="A17" s="62"/>
      <c r="B17" s="62"/>
      <c r="C17" s="62"/>
      <c r="D17" s="62"/>
      <c r="E17" s="62"/>
      <c r="F17" s="62"/>
      <c r="G17" s="62"/>
      <c r="H17" s="62"/>
      <c r="I17" s="62"/>
      <c r="J17" s="62"/>
      <c r="K17" s="62"/>
      <c r="L17" s="62"/>
      <c r="M17" s="62"/>
      <c r="N17" s="62"/>
      <c r="O17" s="62"/>
    </row>
    <row r="18" spans="1:15" ht="4.5" customHeight="1">
      <c r="A18" s="62"/>
      <c r="B18" s="62"/>
      <c r="C18" s="62"/>
      <c r="D18" s="62"/>
      <c r="E18" s="62"/>
      <c r="F18" s="62"/>
      <c r="G18" s="62"/>
      <c r="H18" s="62"/>
      <c r="I18" s="62"/>
      <c r="J18" s="62"/>
      <c r="K18" s="62"/>
      <c r="L18" s="62"/>
      <c r="M18" s="62"/>
      <c r="N18" s="62"/>
      <c r="O18" s="62"/>
    </row>
    <row r="19" spans="1:15" ht="25.5">
      <c r="A19" s="62"/>
      <c r="B19" s="89"/>
      <c r="C19" s="89"/>
      <c r="D19" s="89"/>
      <c r="E19" s="89"/>
      <c r="F19" s="89"/>
      <c r="G19" s="89"/>
      <c r="H19" s="89"/>
      <c r="I19" s="89"/>
      <c r="J19" s="89"/>
      <c r="K19" s="89"/>
      <c r="L19" s="89"/>
      <c r="M19" s="89"/>
      <c r="N19" s="89"/>
      <c r="O19" s="62"/>
    </row>
    <row r="20" spans="1:15" ht="30.75">
      <c r="A20" s="62"/>
      <c r="B20" s="89"/>
      <c r="C20" s="89"/>
      <c r="D20" s="89"/>
      <c r="E20" s="89"/>
      <c r="F20" s="89"/>
      <c r="G20" s="89"/>
      <c r="H20" s="89"/>
      <c r="I20" s="165" t="s">
        <v>404</v>
      </c>
      <c r="J20" s="168"/>
      <c r="K20" s="168"/>
      <c r="L20" s="168"/>
      <c r="M20" s="168"/>
      <c r="N20" s="89"/>
      <c r="O20" s="62"/>
    </row>
    <row r="21" spans="1:15" ht="25.5">
      <c r="A21" s="62"/>
      <c r="B21" s="89"/>
      <c r="C21" s="89"/>
      <c r="D21" s="89"/>
      <c r="E21" s="89"/>
      <c r="F21" s="89"/>
      <c r="G21" s="89"/>
      <c r="H21" s="89"/>
      <c r="I21" s="89"/>
      <c r="J21" s="89"/>
      <c r="K21" s="89"/>
      <c r="L21" s="89"/>
      <c r="M21" s="89"/>
      <c r="N21" s="89"/>
      <c r="O21" s="62"/>
    </row>
    <row r="22" spans="1:15" ht="26.25">
      <c r="A22" s="62"/>
      <c r="B22" s="89"/>
      <c r="C22" s="89"/>
      <c r="D22" s="89"/>
      <c r="E22" s="89"/>
      <c r="F22" s="89"/>
      <c r="G22" s="89"/>
      <c r="H22" s="89"/>
      <c r="I22" s="90" t="s">
        <v>388</v>
      </c>
      <c r="J22" s="91"/>
      <c r="K22" s="91"/>
      <c r="L22" s="91"/>
      <c r="M22" s="92" t="e">
        <f>CONCATENATE(ROUND(Data!C127,0),"kg")</f>
        <v>#DIV/0!</v>
      </c>
      <c r="N22" s="89"/>
      <c r="O22" s="62"/>
    </row>
    <row r="23" spans="1:15" ht="4.5" customHeight="1">
      <c r="A23" s="62"/>
      <c r="B23" s="89"/>
      <c r="C23" s="89"/>
      <c r="D23" s="89"/>
      <c r="E23" s="89"/>
      <c r="F23" s="89"/>
      <c r="G23" s="89"/>
      <c r="H23" s="89"/>
      <c r="I23" s="93"/>
      <c r="J23" s="91"/>
      <c r="K23" s="91"/>
      <c r="L23" s="91"/>
      <c r="M23" s="92"/>
      <c r="N23" s="89"/>
      <c r="O23" s="62"/>
    </row>
    <row r="24" spans="1:15" ht="26.25">
      <c r="A24" s="62"/>
      <c r="B24" s="89"/>
      <c r="C24" s="89"/>
      <c r="D24" s="89"/>
      <c r="E24" s="89"/>
      <c r="F24" s="89"/>
      <c r="G24" s="89"/>
      <c r="H24" s="89"/>
      <c r="I24" s="90" t="s">
        <v>431</v>
      </c>
      <c r="J24" s="91"/>
      <c r="K24" s="91"/>
      <c r="L24" s="91"/>
      <c r="M24" s="92" t="e">
        <f>CONCATENATE(ROUND(Data!E127,0),"%")</f>
        <v>#DIV/0!</v>
      </c>
      <c r="N24" s="89"/>
      <c r="O24" s="62"/>
    </row>
    <row r="25" spans="1:15" ht="4.5" customHeight="1">
      <c r="A25" s="62"/>
      <c r="B25" s="89"/>
      <c r="C25" s="89"/>
      <c r="D25" s="89"/>
      <c r="E25" s="89"/>
      <c r="F25" s="89"/>
      <c r="G25" s="89"/>
      <c r="H25" s="89"/>
      <c r="I25" s="93"/>
      <c r="J25" s="91"/>
      <c r="K25" s="91"/>
      <c r="L25" s="91"/>
      <c r="M25" s="92"/>
      <c r="N25" s="89"/>
      <c r="O25" s="62"/>
    </row>
    <row r="26" spans="1:15" ht="26.25">
      <c r="A26" s="62"/>
      <c r="B26" s="89"/>
      <c r="C26" s="89"/>
      <c r="D26" s="89"/>
      <c r="E26" s="89"/>
      <c r="F26" s="89"/>
      <c r="G26" s="89"/>
      <c r="H26" s="89"/>
      <c r="I26" s="90" t="s">
        <v>387</v>
      </c>
      <c r="J26" s="91"/>
      <c r="K26" s="91"/>
      <c r="L26" s="91"/>
      <c r="M26" s="94" t="e">
        <f>Data!P41</f>
        <v>#DIV/0!</v>
      </c>
      <c r="N26" s="89"/>
      <c r="O26" s="62"/>
    </row>
    <row r="27" spans="1:15" ht="4.5" customHeight="1">
      <c r="A27" s="62"/>
      <c r="B27" s="89"/>
      <c r="C27" s="89"/>
      <c r="D27" s="89"/>
      <c r="E27" s="89"/>
      <c r="F27" s="89"/>
      <c r="G27" s="89"/>
      <c r="H27" s="89"/>
      <c r="I27" s="93"/>
      <c r="J27" s="91"/>
      <c r="K27" s="91"/>
      <c r="L27" s="91"/>
      <c r="M27" s="92"/>
      <c r="N27" s="89"/>
      <c r="O27" s="62"/>
    </row>
    <row r="28" spans="1:15" ht="26.25">
      <c r="A28" s="62"/>
      <c r="B28" s="89"/>
      <c r="C28" s="89"/>
      <c r="D28" s="89"/>
      <c r="E28" s="89"/>
      <c r="F28" s="89"/>
      <c r="G28" s="89"/>
      <c r="H28" s="89"/>
      <c r="I28" s="90" t="s">
        <v>389</v>
      </c>
      <c r="J28" s="91"/>
      <c r="K28" s="91"/>
      <c r="L28" s="91"/>
      <c r="M28" s="92" t="str">
        <f>CONCATENATE(ROUND(Data!U41,2),"kg")</f>
        <v>0kg</v>
      </c>
      <c r="N28" s="89"/>
      <c r="O28" s="62"/>
    </row>
    <row r="29" spans="1:15" ht="25.5">
      <c r="A29" s="62"/>
      <c r="B29" s="89"/>
      <c r="C29" s="89"/>
      <c r="D29" s="89"/>
      <c r="E29" s="89"/>
      <c r="F29" s="89"/>
      <c r="G29" s="89"/>
      <c r="H29" s="89"/>
      <c r="I29" s="89"/>
      <c r="J29" s="89"/>
      <c r="K29" s="89"/>
      <c r="L29" s="89"/>
      <c r="M29" s="89"/>
      <c r="N29" s="89"/>
      <c r="O29" s="62"/>
    </row>
    <row r="30" spans="1:15" ht="25.5">
      <c r="A30" s="62"/>
      <c r="B30" s="89"/>
      <c r="C30" s="89"/>
      <c r="D30" s="89"/>
      <c r="E30" s="89"/>
      <c r="F30" s="89"/>
      <c r="G30" s="89"/>
      <c r="H30" s="89"/>
      <c r="I30" s="89"/>
      <c r="J30" s="89"/>
      <c r="K30" s="89"/>
      <c r="L30" s="89"/>
      <c r="M30" s="89"/>
      <c r="N30" s="89"/>
      <c r="O30" s="62"/>
    </row>
    <row r="31" spans="1:15" ht="25.5">
      <c r="A31" s="62"/>
      <c r="B31" s="89"/>
      <c r="C31" s="89"/>
      <c r="D31" s="89"/>
      <c r="E31" s="89"/>
      <c r="F31" s="89"/>
      <c r="G31" s="89"/>
      <c r="H31" s="89"/>
      <c r="I31" s="89"/>
      <c r="J31" s="89"/>
      <c r="K31" s="89"/>
      <c r="L31" s="89"/>
      <c r="M31" s="89"/>
      <c r="N31" s="89"/>
      <c r="O31" s="62"/>
    </row>
    <row r="32" spans="1:15" ht="25.5">
      <c r="A32" s="62"/>
      <c r="B32" s="89"/>
      <c r="C32" s="89"/>
      <c r="D32" s="89"/>
      <c r="E32" s="89"/>
      <c r="F32" s="89"/>
      <c r="G32" s="89"/>
      <c r="H32" s="89"/>
      <c r="I32" s="89"/>
      <c r="J32" s="89"/>
      <c r="K32" s="89"/>
      <c r="L32" s="89"/>
      <c r="M32" s="89"/>
      <c r="N32" s="89"/>
      <c r="O32" s="62"/>
    </row>
    <row r="33" spans="1:15" ht="25.5">
      <c r="A33" s="62"/>
      <c r="B33" s="89"/>
      <c r="C33" s="89"/>
      <c r="D33" s="89"/>
      <c r="E33" s="89"/>
      <c r="F33" s="89"/>
      <c r="G33" s="89"/>
      <c r="H33" s="89"/>
      <c r="I33" s="89"/>
      <c r="J33" s="89"/>
      <c r="K33" s="89"/>
      <c r="L33" s="89"/>
      <c r="M33" s="89"/>
      <c r="N33" s="89"/>
      <c r="O33" s="62"/>
    </row>
    <row r="34" spans="1:15" ht="4.5" customHeight="1">
      <c r="A34" s="62"/>
      <c r="B34" s="89"/>
      <c r="C34" s="89"/>
      <c r="D34" s="89"/>
      <c r="E34" s="89"/>
      <c r="F34" s="89"/>
      <c r="G34" s="89"/>
      <c r="H34" s="89"/>
      <c r="I34" s="89"/>
      <c r="J34" s="89"/>
      <c r="K34" s="89"/>
      <c r="L34" s="89"/>
      <c r="M34" s="89"/>
      <c r="N34" s="89"/>
      <c r="O34" s="62"/>
    </row>
    <row r="35" spans="1:15" ht="4.5" customHeight="1">
      <c r="A35" s="62"/>
      <c r="B35" s="89"/>
      <c r="C35" s="54"/>
      <c r="D35" s="54"/>
      <c r="E35" s="54"/>
      <c r="F35" s="54"/>
      <c r="G35" s="54"/>
      <c r="H35" s="54"/>
      <c r="I35" s="54"/>
      <c r="J35" s="54"/>
      <c r="K35" s="54"/>
      <c r="L35" s="54"/>
      <c r="M35" s="54"/>
      <c r="N35" s="89"/>
      <c r="O35" s="62"/>
    </row>
    <row r="36" spans="1:15" ht="4.5" customHeight="1">
      <c r="A36" s="62"/>
      <c r="B36" s="89"/>
      <c r="C36" s="89"/>
      <c r="D36" s="89"/>
      <c r="E36" s="89"/>
      <c r="F36" s="89"/>
      <c r="G36" s="89"/>
      <c r="H36" s="89"/>
      <c r="I36" s="89"/>
      <c r="J36" s="89"/>
      <c r="K36" s="89"/>
      <c r="L36" s="89"/>
      <c r="M36" s="89"/>
      <c r="N36" s="89"/>
      <c r="O36" s="62"/>
    </row>
    <row r="37" spans="1:15" ht="18.75" customHeight="1">
      <c r="A37" s="62"/>
      <c r="B37" s="89"/>
      <c r="C37" s="89"/>
      <c r="D37" s="89"/>
      <c r="E37" s="89"/>
      <c r="F37" s="89"/>
      <c r="G37" s="89"/>
      <c r="H37" s="89"/>
      <c r="I37" s="164" t="s">
        <v>405</v>
      </c>
      <c r="J37" s="165"/>
      <c r="K37" s="165"/>
      <c r="L37" s="165"/>
      <c r="M37" s="165"/>
      <c r="N37" s="89"/>
      <c r="O37" s="62"/>
    </row>
    <row r="38" spans="1:15" ht="25.5">
      <c r="A38" s="62"/>
      <c r="B38" s="89"/>
      <c r="C38" s="89"/>
      <c r="D38" s="89"/>
      <c r="E38" s="89"/>
      <c r="F38" s="89"/>
      <c r="G38" s="89"/>
      <c r="H38" s="89"/>
      <c r="I38" s="89"/>
      <c r="J38" s="89"/>
      <c r="K38" s="89"/>
      <c r="L38" s="89"/>
      <c r="M38" s="89"/>
      <c r="N38" s="89"/>
      <c r="O38" s="62"/>
    </row>
    <row r="39" spans="1:15" ht="26.25">
      <c r="A39" s="62"/>
      <c r="B39" s="89"/>
      <c r="C39" s="89"/>
      <c r="D39" s="89"/>
      <c r="E39" s="89"/>
      <c r="F39" s="89"/>
      <c r="G39" s="89"/>
      <c r="H39" s="89"/>
      <c r="I39" s="90" t="s">
        <v>388</v>
      </c>
      <c r="J39" s="91"/>
      <c r="K39" s="91"/>
      <c r="L39" s="91"/>
      <c r="M39" s="92" t="e">
        <f>CONCATENATE(ROUND(Data!C130,0),"kg")</f>
        <v>#DIV/0!</v>
      </c>
      <c r="N39" s="89"/>
      <c r="O39" s="62"/>
    </row>
    <row r="40" spans="1:15" ht="4.5" customHeight="1">
      <c r="A40" s="62"/>
      <c r="B40" s="89"/>
      <c r="C40" s="89"/>
      <c r="D40" s="89"/>
      <c r="E40" s="89"/>
      <c r="F40" s="89"/>
      <c r="G40" s="89"/>
      <c r="H40" s="89"/>
      <c r="I40" s="93"/>
      <c r="J40" s="91"/>
      <c r="K40" s="91"/>
      <c r="L40" s="91"/>
      <c r="M40" s="92"/>
      <c r="N40" s="89"/>
      <c r="O40" s="62"/>
    </row>
    <row r="41" spans="1:15" ht="26.25">
      <c r="A41" s="62"/>
      <c r="B41" s="89"/>
      <c r="C41" s="89"/>
      <c r="D41" s="89"/>
      <c r="E41" s="89"/>
      <c r="F41" s="89"/>
      <c r="G41" s="89"/>
      <c r="H41" s="89"/>
      <c r="I41" s="90" t="s">
        <v>431</v>
      </c>
      <c r="J41" s="91"/>
      <c r="K41" s="91"/>
      <c r="L41" s="91"/>
      <c r="M41" s="92" t="e">
        <f>CONCATENATE(ROUND(Data!E130,0),"%")</f>
        <v>#DIV/0!</v>
      </c>
      <c r="N41" s="89"/>
      <c r="O41" s="62"/>
    </row>
    <row r="42" spans="1:15" ht="4.5" customHeight="1">
      <c r="A42" s="62"/>
      <c r="B42" s="89"/>
      <c r="C42" s="89"/>
      <c r="D42" s="89"/>
      <c r="E42" s="89"/>
      <c r="F42" s="89"/>
      <c r="G42" s="89"/>
      <c r="H42" s="89"/>
      <c r="I42" s="93"/>
      <c r="J42" s="91"/>
      <c r="K42" s="91"/>
      <c r="L42" s="91"/>
      <c r="M42" s="92"/>
      <c r="N42" s="89"/>
      <c r="O42" s="62"/>
    </row>
    <row r="43" spans="1:15" ht="26.25">
      <c r="A43" s="62"/>
      <c r="B43" s="89"/>
      <c r="C43" s="89"/>
      <c r="D43" s="89"/>
      <c r="E43" s="89"/>
      <c r="F43" s="89"/>
      <c r="G43" s="89"/>
      <c r="H43" s="89"/>
      <c r="I43" s="90" t="s">
        <v>390</v>
      </c>
      <c r="J43" s="91"/>
      <c r="K43" s="91"/>
      <c r="L43" s="91"/>
      <c r="M43" s="94">
        <f>Data!N49</f>
        <v>0</v>
      </c>
      <c r="N43" s="89"/>
      <c r="O43" s="62"/>
    </row>
    <row r="44" spans="1:17" ht="4.5" customHeight="1">
      <c r="A44" s="62"/>
      <c r="B44" s="89"/>
      <c r="C44" s="89"/>
      <c r="D44" s="89"/>
      <c r="E44" s="89"/>
      <c r="F44" s="89"/>
      <c r="G44" s="89"/>
      <c r="H44" s="89"/>
      <c r="I44" s="93"/>
      <c r="J44" s="91"/>
      <c r="K44" s="91"/>
      <c r="L44" s="91"/>
      <c r="M44" s="92"/>
      <c r="N44" s="89"/>
      <c r="O44" s="62"/>
      <c r="Q44" s="88"/>
    </row>
    <row r="45" spans="1:17" ht="26.25">
      <c r="A45" s="62"/>
      <c r="B45" s="89"/>
      <c r="C45" s="89"/>
      <c r="D45" s="89"/>
      <c r="E45" s="89"/>
      <c r="F45" s="89"/>
      <c r="G45" s="89"/>
      <c r="H45" s="89"/>
      <c r="I45" s="90" t="s">
        <v>391</v>
      </c>
      <c r="J45" s="91"/>
      <c r="K45" s="91"/>
      <c r="L45" s="91"/>
      <c r="M45" s="92" t="str">
        <f>CONCATENATE(ROUND(Data!S51,2),"kg")</f>
        <v>0kg</v>
      </c>
      <c r="N45" s="89"/>
      <c r="O45" s="62"/>
      <c r="Q45" s="88"/>
    </row>
    <row r="46" spans="1:15" ht="25.5">
      <c r="A46" s="62"/>
      <c r="B46" s="89"/>
      <c r="C46" s="89"/>
      <c r="D46" s="89"/>
      <c r="E46" s="89"/>
      <c r="F46" s="89"/>
      <c r="G46" s="89"/>
      <c r="H46" s="89"/>
      <c r="I46" s="89"/>
      <c r="J46" s="89"/>
      <c r="K46" s="89"/>
      <c r="L46" s="89"/>
      <c r="M46" s="89"/>
      <c r="N46" s="89"/>
      <c r="O46" s="62"/>
    </row>
    <row r="47" spans="1:15" ht="25.5">
      <c r="A47" s="62"/>
      <c r="B47" s="89"/>
      <c r="C47" s="89"/>
      <c r="D47" s="89"/>
      <c r="E47" s="89"/>
      <c r="F47" s="89"/>
      <c r="G47" s="89"/>
      <c r="H47" s="89"/>
      <c r="I47" s="89"/>
      <c r="J47" s="89"/>
      <c r="K47" s="89"/>
      <c r="L47" s="89"/>
      <c r="M47" s="89"/>
      <c r="N47" s="89"/>
      <c r="O47" s="62"/>
    </row>
    <row r="48" spans="1:15" ht="25.5">
      <c r="A48" s="62"/>
      <c r="B48" s="89"/>
      <c r="C48" s="89"/>
      <c r="D48" s="89"/>
      <c r="E48" s="89"/>
      <c r="F48" s="89"/>
      <c r="G48" s="89"/>
      <c r="H48" s="89"/>
      <c r="I48" s="89"/>
      <c r="J48" s="89"/>
      <c r="K48" s="89"/>
      <c r="L48" s="89"/>
      <c r="M48" s="89"/>
      <c r="N48" s="89"/>
      <c r="O48" s="62"/>
    </row>
    <row r="49" spans="1:15" ht="25.5">
      <c r="A49" s="62"/>
      <c r="B49" s="89"/>
      <c r="C49" s="89"/>
      <c r="D49" s="89"/>
      <c r="E49" s="89"/>
      <c r="F49" s="89"/>
      <c r="G49" s="89"/>
      <c r="H49" s="89"/>
      <c r="I49" s="89"/>
      <c r="J49" s="89"/>
      <c r="K49" s="89"/>
      <c r="L49" s="89"/>
      <c r="M49" s="89"/>
      <c r="N49" s="89"/>
      <c r="O49" s="62"/>
    </row>
    <row r="50" spans="1:15" ht="25.5">
      <c r="A50" s="62"/>
      <c r="B50" s="89"/>
      <c r="C50" s="89"/>
      <c r="D50" s="89"/>
      <c r="E50" s="89"/>
      <c r="F50" s="89"/>
      <c r="G50" s="89"/>
      <c r="H50" s="89"/>
      <c r="I50" s="89"/>
      <c r="J50" s="89"/>
      <c r="K50" s="89"/>
      <c r="L50" s="89"/>
      <c r="M50" s="89"/>
      <c r="N50" s="89"/>
      <c r="O50" s="62"/>
    </row>
    <row r="51" spans="1:15" ht="4.5" customHeight="1">
      <c r="A51" s="62"/>
      <c r="B51" s="89"/>
      <c r="C51" s="89"/>
      <c r="D51" s="89"/>
      <c r="E51" s="89"/>
      <c r="F51" s="89"/>
      <c r="G51" s="89"/>
      <c r="H51" s="89"/>
      <c r="I51" s="89"/>
      <c r="J51" s="89"/>
      <c r="K51" s="89"/>
      <c r="L51" s="89"/>
      <c r="M51" s="89"/>
      <c r="N51" s="89"/>
      <c r="O51" s="62"/>
    </row>
    <row r="52" spans="1:15" ht="4.5" customHeight="1">
      <c r="A52" s="62"/>
      <c r="B52" s="89"/>
      <c r="C52" s="54"/>
      <c r="D52" s="54"/>
      <c r="E52" s="54"/>
      <c r="F52" s="54"/>
      <c r="G52" s="54"/>
      <c r="H52" s="54"/>
      <c r="I52" s="54"/>
      <c r="J52" s="54"/>
      <c r="K52" s="54"/>
      <c r="L52" s="54"/>
      <c r="M52" s="54"/>
      <c r="N52" s="89"/>
      <c r="O52" s="62"/>
    </row>
    <row r="53" spans="1:15" ht="4.5" customHeight="1">
      <c r="A53" s="62"/>
      <c r="B53" s="89"/>
      <c r="C53" s="89"/>
      <c r="D53" s="89"/>
      <c r="E53" s="89"/>
      <c r="F53" s="89"/>
      <c r="G53" s="89"/>
      <c r="H53" s="89"/>
      <c r="I53" s="89"/>
      <c r="J53" s="89"/>
      <c r="K53" s="89"/>
      <c r="L53" s="89"/>
      <c r="M53" s="89"/>
      <c r="N53" s="89"/>
      <c r="O53" s="62"/>
    </row>
    <row r="54" spans="1:15" ht="18.75" customHeight="1">
      <c r="A54" s="62"/>
      <c r="B54" s="89"/>
      <c r="C54" s="89"/>
      <c r="D54" s="89"/>
      <c r="E54" s="89"/>
      <c r="F54" s="89"/>
      <c r="G54" s="89"/>
      <c r="H54" s="89"/>
      <c r="I54" s="169" t="s">
        <v>406</v>
      </c>
      <c r="J54" s="170"/>
      <c r="K54" s="170"/>
      <c r="L54" s="170"/>
      <c r="M54" s="170"/>
      <c r="N54" s="89"/>
      <c r="O54" s="62"/>
    </row>
    <row r="55" spans="1:15" ht="25.5">
      <c r="A55" s="62"/>
      <c r="B55" s="89"/>
      <c r="C55" s="89"/>
      <c r="D55" s="89"/>
      <c r="E55" s="89"/>
      <c r="F55" s="89"/>
      <c r="G55" s="89"/>
      <c r="H55" s="89"/>
      <c r="I55" s="157"/>
      <c r="J55" s="157"/>
      <c r="K55" s="157"/>
      <c r="L55" s="157"/>
      <c r="M55" s="157"/>
      <c r="N55" s="89"/>
      <c r="O55" s="62"/>
    </row>
    <row r="56" spans="1:15" ht="25.5">
      <c r="A56" s="62"/>
      <c r="B56" s="89"/>
      <c r="C56" s="89"/>
      <c r="D56" s="89"/>
      <c r="E56" s="89"/>
      <c r="F56" s="89"/>
      <c r="G56" s="89"/>
      <c r="H56" s="89"/>
      <c r="I56" s="89"/>
      <c r="J56" s="89"/>
      <c r="K56" s="89"/>
      <c r="L56" s="89"/>
      <c r="M56" s="89"/>
      <c r="N56" s="89"/>
      <c r="O56" s="62"/>
    </row>
    <row r="57" spans="1:15" ht="26.25">
      <c r="A57" s="62"/>
      <c r="B57" s="89"/>
      <c r="C57" s="89"/>
      <c r="D57" s="89"/>
      <c r="E57" s="89"/>
      <c r="F57" s="89"/>
      <c r="G57" s="89"/>
      <c r="H57" s="89"/>
      <c r="I57" s="90" t="s">
        <v>388</v>
      </c>
      <c r="J57" s="91"/>
      <c r="K57" s="91"/>
      <c r="L57" s="91"/>
      <c r="M57" s="92" t="e">
        <f>CONCATENATE(ROUND(Data!C133,0),"kg")</f>
        <v>#DIV/0!</v>
      </c>
      <c r="N57" s="89"/>
      <c r="O57" s="62"/>
    </row>
    <row r="58" spans="1:15" ht="4.5" customHeight="1">
      <c r="A58" s="62"/>
      <c r="B58" s="89"/>
      <c r="C58" s="89"/>
      <c r="D58" s="89"/>
      <c r="E58" s="89"/>
      <c r="F58" s="89"/>
      <c r="G58" s="89"/>
      <c r="H58" s="89"/>
      <c r="I58" s="93"/>
      <c r="J58" s="91"/>
      <c r="K58" s="91"/>
      <c r="L58" s="91"/>
      <c r="M58" s="92"/>
      <c r="N58" s="89"/>
      <c r="O58" s="62"/>
    </row>
    <row r="59" spans="1:15" ht="26.25">
      <c r="A59" s="62"/>
      <c r="B59" s="89"/>
      <c r="C59" s="89"/>
      <c r="D59" s="89"/>
      <c r="E59" s="89"/>
      <c r="F59" s="89"/>
      <c r="G59" s="89"/>
      <c r="H59" s="89"/>
      <c r="I59" s="90" t="s">
        <v>431</v>
      </c>
      <c r="J59" s="91"/>
      <c r="K59" s="91"/>
      <c r="L59" s="91"/>
      <c r="M59" s="92" t="e">
        <f>CONCATENATE(ROUND(Data!E133,0),"%")</f>
        <v>#DIV/0!</v>
      </c>
      <c r="N59" s="89"/>
      <c r="O59" s="62"/>
    </row>
    <row r="60" spans="1:15" ht="4.5" customHeight="1">
      <c r="A60" s="62"/>
      <c r="B60" s="89"/>
      <c r="C60" s="89"/>
      <c r="D60" s="89"/>
      <c r="E60" s="89"/>
      <c r="F60" s="89"/>
      <c r="G60" s="89"/>
      <c r="H60" s="89"/>
      <c r="I60" s="93"/>
      <c r="J60" s="91"/>
      <c r="K60" s="91"/>
      <c r="L60" s="91"/>
      <c r="M60" s="92"/>
      <c r="N60" s="89"/>
      <c r="O60" s="62"/>
    </row>
    <row r="61" spans="1:15" ht="26.25">
      <c r="A61" s="62"/>
      <c r="B61" s="89"/>
      <c r="C61" s="89"/>
      <c r="D61" s="89"/>
      <c r="E61" s="89"/>
      <c r="F61" s="89"/>
      <c r="G61" s="89"/>
      <c r="H61" s="89"/>
      <c r="I61" s="90" t="s">
        <v>392</v>
      </c>
      <c r="J61" s="91"/>
      <c r="K61" s="91"/>
      <c r="L61" s="91"/>
      <c r="M61" s="94" t="e">
        <f>Data!I69</f>
        <v>#DIV/0!</v>
      </c>
      <c r="N61" s="89"/>
      <c r="O61" s="62"/>
    </row>
    <row r="62" spans="1:15" ht="26.25">
      <c r="A62" s="62"/>
      <c r="B62" s="89"/>
      <c r="C62" s="89"/>
      <c r="D62" s="89"/>
      <c r="E62" s="89"/>
      <c r="F62" s="89"/>
      <c r="G62" s="89"/>
      <c r="H62" s="89"/>
      <c r="I62" s="93"/>
      <c r="J62" s="91"/>
      <c r="K62" s="91"/>
      <c r="L62" s="91"/>
      <c r="M62" s="92"/>
      <c r="N62" s="89"/>
      <c r="O62" s="62"/>
    </row>
    <row r="63" spans="1:15" ht="26.25">
      <c r="A63" s="62"/>
      <c r="B63" s="89"/>
      <c r="C63" s="89"/>
      <c r="D63" s="89"/>
      <c r="E63" s="89"/>
      <c r="F63" s="89"/>
      <c r="G63" s="89"/>
      <c r="H63" s="89"/>
      <c r="I63" s="90"/>
      <c r="J63" s="91"/>
      <c r="K63" s="91"/>
      <c r="L63" s="91"/>
      <c r="M63" s="92"/>
      <c r="N63" s="89"/>
      <c r="O63" s="62"/>
    </row>
    <row r="64" spans="1:15" ht="25.5">
      <c r="A64" s="62"/>
      <c r="B64" s="89"/>
      <c r="C64" s="89"/>
      <c r="D64" s="89"/>
      <c r="E64" s="89"/>
      <c r="F64" s="89"/>
      <c r="G64" s="89"/>
      <c r="H64" s="89"/>
      <c r="I64" s="89"/>
      <c r="J64" s="89"/>
      <c r="K64" s="89"/>
      <c r="L64" s="89"/>
      <c r="M64" s="89"/>
      <c r="N64" s="89"/>
      <c r="O64" s="62"/>
    </row>
    <row r="65" spans="1:15" ht="25.5">
      <c r="A65" s="62"/>
      <c r="B65" s="89"/>
      <c r="C65" s="89"/>
      <c r="D65" s="89"/>
      <c r="E65" s="89"/>
      <c r="F65" s="89"/>
      <c r="G65" s="89"/>
      <c r="H65" s="89"/>
      <c r="I65" s="89"/>
      <c r="J65" s="89"/>
      <c r="K65" s="89"/>
      <c r="L65" s="89"/>
      <c r="M65" s="89"/>
      <c r="N65" s="89"/>
      <c r="O65" s="62"/>
    </row>
    <row r="66" spans="1:15" ht="13.5" customHeight="1">
      <c r="A66" s="62"/>
      <c r="B66" s="89"/>
      <c r="C66" s="89"/>
      <c r="D66" s="89"/>
      <c r="E66" s="89"/>
      <c r="F66" s="89"/>
      <c r="G66" s="89"/>
      <c r="H66" s="89"/>
      <c r="I66" s="89"/>
      <c r="J66" s="89"/>
      <c r="K66" s="89"/>
      <c r="L66" s="89"/>
      <c r="M66" s="89"/>
      <c r="N66" s="89"/>
      <c r="O66" s="62"/>
    </row>
    <row r="67" spans="1:15" ht="9" customHeight="1">
      <c r="A67" s="62"/>
      <c r="B67" s="89"/>
      <c r="C67" s="89"/>
      <c r="D67" s="89"/>
      <c r="E67" s="89"/>
      <c r="F67" s="89"/>
      <c r="G67" s="89"/>
      <c r="H67" s="89"/>
      <c r="I67" s="89"/>
      <c r="J67" s="89"/>
      <c r="K67" s="89"/>
      <c r="L67" s="89"/>
      <c r="M67" s="89"/>
      <c r="N67" s="89"/>
      <c r="O67" s="62"/>
    </row>
    <row r="68" spans="1:15" ht="4.5" customHeight="1">
      <c r="A68" s="62"/>
      <c r="B68" s="89"/>
      <c r="C68" s="54"/>
      <c r="D68" s="54"/>
      <c r="E68" s="54"/>
      <c r="F68" s="54"/>
      <c r="G68" s="54"/>
      <c r="H68" s="54"/>
      <c r="I68" s="54"/>
      <c r="J68" s="54"/>
      <c r="K68" s="54"/>
      <c r="L68" s="54"/>
      <c r="M68" s="54"/>
      <c r="N68" s="89"/>
      <c r="O68" s="62"/>
    </row>
    <row r="69" spans="1:15" ht="4.5" customHeight="1">
      <c r="A69" s="62"/>
      <c r="B69" s="89"/>
      <c r="C69" s="89"/>
      <c r="D69" s="89"/>
      <c r="E69" s="89"/>
      <c r="F69" s="89"/>
      <c r="G69" s="89"/>
      <c r="H69" s="89"/>
      <c r="I69" s="89"/>
      <c r="J69" s="89"/>
      <c r="K69" s="89"/>
      <c r="L69" s="89"/>
      <c r="M69" s="89"/>
      <c r="N69" s="89"/>
      <c r="O69" s="62"/>
    </row>
    <row r="70" spans="1:15" ht="18.75" customHeight="1">
      <c r="A70" s="62"/>
      <c r="B70" s="89"/>
      <c r="C70" s="89"/>
      <c r="D70" s="89"/>
      <c r="E70" s="89"/>
      <c r="F70" s="89"/>
      <c r="G70" s="89"/>
      <c r="H70" s="89"/>
      <c r="I70" s="164" t="s">
        <v>407</v>
      </c>
      <c r="J70" s="165"/>
      <c r="K70" s="165"/>
      <c r="L70" s="165"/>
      <c r="M70" s="165"/>
      <c r="N70" s="89"/>
      <c r="O70" s="62"/>
    </row>
    <row r="71" spans="1:15" ht="25.5">
      <c r="A71" s="62"/>
      <c r="B71" s="89"/>
      <c r="C71" s="89"/>
      <c r="D71" s="89"/>
      <c r="E71" s="89"/>
      <c r="F71" s="89"/>
      <c r="G71" s="89"/>
      <c r="H71" s="89"/>
      <c r="I71" s="89"/>
      <c r="J71" s="89"/>
      <c r="K71" s="89"/>
      <c r="L71" s="89"/>
      <c r="M71" s="89"/>
      <c r="N71" s="89"/>
      <c r="O71" s="62"/>
    </row>
    <row r="72" spans="1:15" ht="26.25">
      <c r="A72" s="62"/>
      <c r="B72" s="89"/>
      <c r="C72" s="89"/>
      <c r="D72" s="89"/>
      <c r="E72" s="89"/>
      <c r="F72" s="89"/>
      <c r="G72" s="89"/>
      <c r="H72" s="89"/>
      <c r="I72" s="90" t="s">
        <v>388</v>
      </c>
      <c r="J72" s="91"/>
      <c r="K72" s="91"/>
      <c r="L72" s="91"/>
      <c r="M72" s="92" t="e">
        <f>CONCATENATE(ROUND(Data!C137,0),"kg")</f>
        <v>#DIV/0!</v>
      </c>
      <c r="N72" s="89"/>
      <c r="O72" s="62"/>
    </row>
    <row r="73" spans="1:15" ht="4.5" customHeight="1">
      <c r="A73" s="62"/>
      <c r="B73" s="89"/>
      <c r="C73" s="89"/>
      <c r="D73" s="89"/>
      <c r="E73" s="89"/>
      <c r="F73" s="89"/>
      <c r="G73" s="89"/>
      <c r="H73" s="89"/>
      <c r="I73" s="93"/>
      <c r="J73" s="91"/>
      <c r="K73" s="91"/>
      <c r="L73" s="91"/>
      <c r="M73" s="92"/>
      <c r="N73" s="89"/>
      <c r="O73" s="62"/>
    </row>
    <row r="74" spans="1:15" ht="26.25">
      <c r="A74" s="62"/>
      <c r="B74" s="89"/>
      <c r="C74" s="89"/>
      <c r="D74" s="89"/>
      <c r="E74" s="89"/>
      <c r="F74" s="89"/>
      <c r="G74" s="89"/>
      <c r="H74" s="89"/>
      <c r="I74" s="90" t="s">
        <v>431</v>
      </c>
      <c r="J74" s="91"/>
      <c r="K74" s="91"/>
      <c r="L74" s="91"/>
      <c r="M74" s="92" t="e">
        <f>CONCATENATE(ROUND(Data!E137,0),"%")</f>
        <v>#DIV/0!</v>
      </c>
      <c r="N74" s="89"/>
      <c r="O74" s="62"/>
    </row>
    <row r="75" spans="1:15" ht="4.5" customHeight="1">
      <c r="A75" s="62"/>
      <c r="B75" s="89"/>
      <c r="C75" s="89"/>
      <c r="D75" s="89"/>
      <c r="E75" s="89"/>
      <c r="F75" s="89"/>
      <c r="G75" s="89"/>
      <c r="H75" s="89"/>
      <c r="I75" s="93"/>
      <c r="J75" s="91"/>
      <c r="K75" s="91"/>
      <c r="L75" s="91"/>
      <c r="M75" s="92"/>
      <c r="N75" s="89"/>
      <c r="O75" s="62"/>
    </row>
    <row r="76" spans="1:15" ht="26.25">
      <c r="A76" s="62"/>
      <c r="B76" s="89"/>
      <c r="C76" s="89"/>
      <c r="D76" s="89"/>
      <c r="E76" s="89"/>
      <c r="F76" s="89"/>
      <c r="G76" s="89"/>
      <c r="H76" s="89"/>
      <c r="I76" s="90" t="str">
        <f>IF(Data!E97&gt;0,"Carbon emissions per hour of heating","")</f>
        <v>Carbon emissions per hour of heating</v>
      </c>
      <c r="J76" s="91"/>
      <c r="K76" s="91"/>
      <c r="L76" s="91"/>
      <c r="M76" s="95">
        <f>IF(Data!E97&gt;0,Data!E97,"")</f>
        <v>0.89</v>
      </c>
      <c r="N76" s="89"/>
      <c r="O76" s="62"/>
    </row>
    <row r="77" spans="1:15" ht="26.25">
      <c r="A77" s="62"/>
      <c r="B77" s="89"/>
      <c r="C77" s="89"/>
      <c r="D77" s="89"/>
      <c r="E77" s="89"/>
      <c r="F77" s="89"/>
      <c r="G77" s="89"/>
      <c r="H77" s="89"/>
      <c r="I77" s="93"/>
      <c r="J77" s="91"/>
      <c r="K77" s="91"/>
      <c r="L77" s="91"/>
      <c r="M77" s="92"/>
      <c r="N77" s="89"/>
      <c r="O77" s="62"/>
    </row>
    <row r="78" spans="1:15" ht="26.25">
      <c r="A78" s="62"/>
      <c r="B78" s="89"/>
      <c r="C78" s="89"/>
      <c r="D78" s="89"/>
      <c r="E78" s="89"/>
      <c r="F78" s="89"/>
      <c r="G78" s="89"/>
      <c r="H78" s="89"/>
      <c r="I78" s="90"/>
      <c r="J78" s="91"/>
      <c r="K78" s="91"/>
      <c r="L78" s="91"/>
      <c r="M78" s="92"/>
      <c r="N78" s="89"/>
      <c r="O78" s="62"/>
    </row>
    <row r="79" spans="1:15" ht="25.5">
      <c r="A79" s="62"/>
      <c r="B79" s="89"/>
      <c r="C79" s="89"/>
      <c r="D79" s="89"/>
      <c r="E79" s="89"/>
      <c r="F79" s="89"/>
      <c r="G79" s="89"/>
      <c r="H79" s="89"/>
      <c r="I79" s="89"/>
      <c r="J79" s="89"/>
      <c r="K79" s="89"/>
      <c r="L79" s="89"/>
      <c r="M79" s="89"/>
      <c r="N79" s="89"/>
      <c r="O79" s="62"/>
    </row>
    <row r="80" spans="1:15" ht="25.5">
      <c r="A80" s="62"/>
      <c r="B80" s="89"/>
      <c r="C80" s="89"/>
      <c r="D80" s="89"/>
      <c r="E80" s="89"/>
      <c r="F80" s="89"/>
      <c r="G80" s="89"/>
      <c r="H80" s="89"/>
      <c r="I80" s="89"/>
      <c r="J80" s="89"/>
      <c r="K80" s="89"/>
      <c r="L80" s="89"/>
      <c r="M80" s="89"/>
      <c r="N80" s="89"/>
      <c r="O80" s="62"/>
    </row>
    <row r="81" spans="1:15" ht="25.5">
      <c r="A81" s="62"/>
      <c r="B81" s="89"/>
      <c r="C81" s="89"/>
      <c r="D81" s="89"/>
      <c r="E81" s="89"/>
      <c r="F81" s="89"/>
      <c r="G81" s="89"/>
      <c r="H81" s="89"/>
      <c r="I81" s="89"/>
      <c r="J81" s="89"/>
      <c r="K81" s="89"/>
      <c r="L81" s="89"/>
      <c r="M81" s="89"/>
      <c r="N81" s="89"/>
      <c r="O81" s="62"/>
    </row>
    <row r="82" spans="1:15" ht="25.5">
      <c r="A82" s="62"/>
      <c r="B82" s="89"/>
      <c r="C82" s="89"/>
      <c r="D82" s="89"/>
      <c r="E82" s="89"/>
      <c r="F82" s="89"/>
      <c r="G82" s="89"/>
      <c r="H82" s="89"/>
      <c r="I82" s="89"/>
      <c r="J82" s="89"/>
      <c r="K82" s="89"/>
      <c r="L82" s="89"/>
      <c r="M82" s="89"/>
      <c r="N82" s="89"/>
      <c r="O82" s="62"/>
    </row>
    <row r="83" spans="1:15" ht="6.75" customHeight="1">
      <c r="A83" s="62"/>
      <c r="B83" s="89"/>
      <c r="C83" s="89"/>
      <c r="D83" s="89"/>
      <c r="E83" s="89"/>
      <c r="F83" s="89"/>
      <c r="G83" s="89"/>
      <c r="H83" s="89"/>
      <c r="I83" s="89"/>
      <c r="J83" s="89"/>
      <c r="K83" s="89"/>
      <c r="L83" s="89"/>
      <c r="M83" s="89"/>
      <c r="N83" s="89"/>
      <c r="O83" s="62"/>
    </row>
    <row r="84" spans="1:15" ht="4.5" customHeight="1">
      <c r="A84" s="62"/>
      <c r="B84" s="89"/>
      <c r="C84" s="54"/>
      <c r="D84" s="54"/>
      <c r="E84" s="54"/>
      <c r="F84" s="54"/>
      <c r="G84" s="54"/>
      <c r="H84" s="54"/>
      <c r="I84" s="54"/>
      <c r="J84" s="54"/>
      <c r="K84" s="54"/>
      <c r="L84" s="54"/>
      <c r="M84" s="54"/>
      <c r="N84" s="89"/>
      <c r="O84" s="62"/>
    </row>
    <row r="85" spans="1:15" ht="4.5" customHeight="1">
      <c r="A85" s="62"/>
      <c r="B85" s="89"/>
      <c r="C85" s="89"/>
      <c r="D85" s="89"/>
      <c r="E85" s="89"/>
      <c r="F85" s="89"/>
      <c r="G85" s="89"/>
      <c r="H85" s="89"/>
      <c r="I85" s="89"/>
      <c r="J85" s="89"/>
      <c r="K85" s="89"/>
      <c r="L85" s="89"/>
      <c r="M85" s="89"/>
      <c r="N85" s="89"/>
      <c r="O85" s="62"/>
    </row>
    <row r="86" spans="1:15" ht="4.5" customHeight="1">
      <c r="A86" s="62"/>
      <c r="B86" s="89"/>
      <c r="C86" s="89"/>
      <c r="D86" s="89"/>
      <c r="E86" s="89"/>
      <c r="F86" s="89"/>
      <c r="G86" s="89"/>
      <c r="H86" s="89"/>
      <c r="I86" s="89"/>
      <c r="J86" s="89"/>
      <c r="K86" s="89"/>
      <c r="L86" s="89"/>
      <c r="M86" s="89"/>
      <c r="N86" s="89"/>
      <c r="O86" s="62"/>
    </row>
    <row r="87" spans="1:15" ht="18.75" customHeight="1">
      <c r="A87" s="62"/>
      <c r="B87" s="89"/>
      <c r="C87" s="89"/>
      <c r="D87" s="89"/>
      <c r="E87" s="89"/>
      <c r="F87" s="89"/>
      <c r="G87" s="89"/>
      <c r="H87" s="89"/>
      <c r="I87" s="164" t="s">
        <v>408</v>
      </c>
      <c r="J87" s="167"/>
      <c r="K87" s="167"/>
      <c r="L87" s="167"/>
      <c r="M87" s="167"/>
      <c r="N87" s="89"/>
      <c r="O87" s="62"/>
    </row>
    <row r="88" spans="1:15" ht="25.5">
      <c r="A88" s="62"/>
      <c r="B88" s="89"/>
      <c r="C88" s="89"/>
      <c r="D88" s="89"/>
      <c r="E88" s="89"/>
      <c r="F88" s="89"/>
      <c r="G88" s="89"/>
      <c r="H88" s="89"/>
      <c r="I88" s="89"/>
      <c r="J88" s="89"/>
      <c r="K88" s="89"/>
      <c r="L88" s="89"/>
      <c r="M88" s="89"/>
      <c r="N88" s="89"/>
      <c r="O88" s="62"/>
    </row>
    <row r="89" spans="1:15" ht="26.25">
      <c r="A89" s="62"/>
      <c r="B89" s="89"/>
      <c r="C89" s="89"/>
      <c r="D89" s="89"/>
      <c r="E89" s="89"/>
      <c r="F89" s="89"/>
      <c r="G89" s="89"/>
      <c r="H89" s="89"/>
      <c r="I89" s="90" t="s">
        <v>388</v>
      </c>
      <c r="J89" s="91"/>
      <c r="K89" s="91"/>
      <c r="L89" s="91"/>
      <c r="M89" s="92" t="str">
        <f>CONCATENATE(ROUND(Data!C138,0),"kg")</f>
        <v>0kg</v>
      </c>
      <c r="N89" s="89"/>
      <c r="O89" s="62"/>
    </row>
    <row r="90" spans="1:15" ht="4.5" customHeight="1">
      <c r="A90" s="62"/>
      <c r="B90" s="89"/>
      <c r="C90" s="89"/>
      <c r="D90" s="89"/>
      <c r="E90" s="89"/>
      <c r="F90" s="89"/>
      <c r="G90" s="89"/>
      <c r="H90" s="89"/>
      <c r="I90" s="93"/>
      <c r="J90" s="91"/>
      <c r="K90" s="91"/>
      <c r="L90" s="91"/>
      <c r="M90" s="92"/>
      <c r="N90" s="89"/>
      <c r="O90" s="62"/>
    </row>
    <row r="91" spans="1:15" ht="26.25">
      <c r="A91" s="62"/>
      <c r="B91" s="89"/>
      <c r="C91" s="89"/>
      <c r="D91" s="89"/>
      <c r="E91" s="89"/>
      <c r="F91" s="89"/>
      <c r="G91" s="89"/>
      <c r="H91" s="89"/>
      <c r="I91" s="90" t="s">
        <v>431</v>
      </c>
      <c r="J91" s="91"/>
      <c r="K91" s="91"/>
      <c r="L91" s="91"/>
      <c r="M91" s="92" t="e">
        <f>CONCATENATE(ROUND(Data!E138,0),"%")</f>
        <v>#DIV/0!</v>
      </c>
      <c r="N91" s="89"/>
      <c r="O91" s="62"/>
    </row>
    <row r="92" spans="1:15" ht="26.25">
      <c r="A92" s="62"/>
      <c r="B92" s="89"/>
      <c r="C92" s="89"/>
      <c r="D92" s="89"/>
      <c r="E92" s="89"/>
      <c r="F92" s="89"/>
      <c r="G92" s="89"/>
      <c r="H92" s="89"/>
      <c r="I92" s="90">
        <f>IF(Data!E114&gt;0,"Carbon emissions per hour of heating","")</f>
      </c>
      <c r="J92" s="91"/>
      <c r="K92" s="91"/>
      <c r="L92" s="91"/>
      <c r="M92" s="95">
        <f>IF(Data!E114&gt;0,Data!E114,"")</f>
      </c>
      <c r="N92" s="89"/>
      <c r="O92" s="62"/>
    </row>
    <row r="93" spans="1:15" ht="25.5">
      <c r="A93" s="62"/>
      <c r="B93" s="89"/>
      <c r="C93" s="89"/>
      <c r="D93" s="89"/>
      <c r="E93" s="89"/>
      <c r="F93" s="89"/>
      <c r="G93" s="89"/>
      <c r="H93" s="89"/>
      <c r="I93" s="89"/>
      <c r="J93" s="89"/>
      <c r="K93" s="89"/>
      <c r="L93" s="89"/>
      <c r="M93" s="89"/>
      <c r="N93" s="89"/>
      <c r="O93" s="62"/>
    </row>
    <row r="94" spans="1:15" ht="25.5">
      <c r="A94" s="62"/>
      <c r="B94" s="89"/>
      <c r="C94" s="89"/>
      <c r="D94" s="89"/>
      <c r="E94" s="89"/>
      <c r="F94" s="89"/>
      <c r="G94" s="89"/>
      <c r="H94" s="89"/>
      <c r="I94" s="89"/>
      <c r="J94" s="89"/>
      <c r="K94" s="89"/>
      <c r="L94" s="89"/>
      <c r="M94" s="89"/>
      <c r="N94" s="89"/>
      <c r="O94" s="62"/>
    </row>
    <row r="95" spans="1:15" ht="25.5">
      <c r="A95" s="62"/>
      <c r="B95" s="89"/>
      <c r="C95" s="89"/>
      <c r="D95" s="89"/>
      <c r="E95" s="89"/>
      <c r="F95" s="89"/>
      <c r="G95" s="89"/>
      <c r="H95" s="89"/>
      <c r="I95" s="89"/>
      <c r="J95" s="89"/>
      <c r="K95" s="89"/>
      <c r="L95" s="89"/>
      <c r="M95" s="89"/>
      <c r="N95" s="89"/>
      <c r="O95" s="62"/>
    </row>
    <row r="96" spans="1:15" ht="25.5">
      <c r="A96" s="62"/>
      <c r="B96" s="89"/>
      <c r="C96" s="89"/>
      <c r="D96" s="89"/>
      <c r="E96" s="89"/>
      <c r="F96" s="89"/>
      <c r="G96" s="89"/>
      <c r="H96" s="89"/>
      <c r="I96" s="89"/>
      <c r="J96" s="89"/>
      <c r="K96" s="89"/>
      <c r="L96" s="89"/>
      <c r="M96" s="89"/>
      <c r="N96" s="89"/>
      <c r="O96" s="62"/>
    </row>
    <row r="97" spans="1:15" ht="25.5">
      <c r="A97" s="62"/>
      <c r="B97" s="89"/>
      <c r="C97" s="89"/>
      <c r="D97" s="89"/>
      <c r="E97" s="89"/>
      <c r="F97" s="89"/>
      <c r="G97" s="89"/>
      <c r="H97" s="89"/>
      <c r="I97" s="89"/>
      <c r="J97" s="89"/>
      <c r="K97" s="89"/>
      <c r="L97" s="89"/>
      <c r="M97" s="89"/>
      <c r="N97" s="89"/>
      <c r="O97" s="62"/>
    </row>
    <row r="98" spans="1:15" ht="25.5">
      <c r="A98" s="62"/>
      <c r="B98" s="89"/>
      <c r="C98" s="89"/>
      <c r="D98" s="89"/>
      <c r="E98" s="89"/>
      <c r="F98" s="89"/>
      <c r="G98" s="89"/>
      <c r="H98" s="89"/>
      <c r="I98" s="89"/>
      <c r="J98" s="89"/>
      <c r="K98" s="89"/>
      <c r="L98" s="89"/>
      <c r="M98" s="89"/>
      <c r="N98" s="89"/>
      <c r="O98" s="62"/>
    </row>
    <row r="99" spans="1:15" ht="16.5" customHeight="1">
      <c r="A99" s="62"/>
      <c r="B99" s="89"/>
      <c r="C99" s="89"/>
      <c r="D99" s="89"/>
      <c r="E99" s="89"/>
      <c r="F99" s="89"/>
      <c r="G99" s="89"/>
      <c r="H99" s="89"/>
      <c r="I99" s="89"/>
      <c r="J99" s="89"/>
      <c r="K99" s="89"/>
      <c r="L99" s="89"/>
      <c r="M99" s="89"/>
      <c r="N99" s="89"/>
      <c r="O99" s="62"/>
    </row>
    <row r="100" spans="1:15" ht="4.5" customHeight="1">
      <c r="A100" s="62"/>
      <c r="B100" s="89"/>
      <c r="C100" s="54"/>
      <c r="D100" s="54"/>
      <c r="E100" s="54"/>
      <c r="F100" s="54"/>
      <c r="G100" s="54"/>
      <c r="H100" s="54"/>
      <c r="I100" s="54"/>
      <c r="J100" s="54"/>
      <c r="K100" s="54"/>
      <c r="L100" s="54"/>
      <c r="M100" s="54"/>
      <c r="N100" s="89"/>
      <c r="O100" s="62"/>
    </row>
    <row r="101" spans="1:15" ht="5.25" customHeight="1">
      <c r="A101" s="62"/>
      <c r="B101" s="89"/>
      <c r="C101" s="89"/>
      <c r="D101" s="89"/>
      <c r="E101" s="89"/>
      <c r="F101" s="89"/>
      <c r="G101" s="89"/>
      <c r="H101" s="89"/>
      <c r="I101" s="89"/>
      <c r="J101" s="89"/>
      <c r="K101" s="89"/>
      <c r="L101" s="89"/>
      <c r="M101" s="89"/>
      <c r="N101" s="89"/>
      <c r="O101" s="62"/>
    </row>
    <row r="102" spans="1:15" ht="25.5">
      <c r="A102" s="61"/>
      <c r="B102" s="61"/>
      <c r="C102" s="61"/>
      <c r="D102" s="61"/>
      <c r="E102" s="61"/>
      <c r="F102" s="61"/>
      <c r="G102" s="61"/>
      <c r="H102" s="61"/>
      <c r="I102" s="61"/>
      <c r="J102" s="61"/>
      <c r="K102" s="61"/>
      <c r="L102" s="61"/>
      <c r="M102" s="61"/>
      <c r="N102" s="61"/>
      <c r="O102" s="61"/>
    </row>
    <row r="110" ht="15" customHeight="1"/>
    <row r="112" ht="15" customHeight="1"/>
    <row r="114" ht="15" customHeight="1"/>
  </sheetData>
  <sheetProtection password="B889" sheet="1"/>
  <mergeCells count="7">
    <mergeCell ref="I70:M70"/>
    <mergeCell ref="B6:N6"/>
    <mergeCell ref="I87:M87"/>
    <mergeCell ref="I20:M20"/>
    <mergeCell ref="I37:M37"/>
    <mergeCell ref="I54:M55"/>
    <mergeCell ref="B7:N7"/>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sheetPr codeName="Sheet8"/>
  <dimension ref="A1:N49"/>
  <sheetViews>
    <sheetView workbookViewId="0" topLeftCell="A1">
      <selection activeCell="K30" sqref="K30"/>
    </sheetView>
  </sheetViews>
  <sheetFormatPr defaultColWidth="9.140625" defaultRowHeight="15"/>
  <cols>
    <col min="1" max="1" width="2.28125" style="0" customWidth="1"/>
    <col min="2" max="2" width="12.7109375" style="0" customWidth="1"/>
    <col min="3" max="3" width="10.140625" style="0" customWidth="1"/>
    <col min="4" max="4" width="16.28125" style="0" customWidth="1"/>
    <col min="5" max="5" width="9.140625" style="0" customWidth="1"/>
    <col min="9" max="9" width="2.28125" style="0" customWidth="1"/>
  </cols>
  <sheetData>
    <row r="1" spans="1:9" ht="15.75" customHeight="1">
      <c r="A1" s="101"/>
      <c r="B1" s="102"/>
      <c r="C1" s="102"/>
      <c r="D1" s="102"/>
      <c r="E1" s="102"/>
      <c r="F1" s="102"/>
      <c r="G1" s="102"/>
      <c r="H1" s="102"/>
      <c r="I1" s="103"/>
    </row>
    <row r="2" spans="1:9" ht="25.5">
      <c r="A2" s="104"/>
      <c r="B2" s="105"/>
      <c r="C2" s="105"/>
      <c r="D2" s="105"/>
      <c r="E2" s="105"/>
      <c r="F2" s="105"/>
      <c r="G2" s="105"/>
      <c r="H2" s="105"/>
      <c r="I2" s="106"/>
    </row>
    <row r="3" spans="1:9" ht="19.5" customHeight="1">
      <c r="A3" s="104"/>
      <c r="B3" s="105"/>
      <c r="C3" s="105"/>
      <c r="D3" s="105"/>
      <c r="E3" s="105"/>
      <c r="F3" s="105"/>
      <c r="G3" s="105"/>
      <c r="H3" s="105"/>
      <c r="I3" s="106"/>
    </row>
    <row r="4" spans="1:9" ht="9.75" customHeight="1">
      <c r="A4" s="104"/>
      <c r="B4" s="105"/>
      <c r="C4" s="105"/>
      <c r="D4" s="105"/>
      <c r="E4" s="105"/>
      <c r="F4" s="105"/>
      <c r="G4" s="105"/>
      <c r="H4" s="105"/>
      <c r="I4" s="106"/>
    </row>
    <row r="5" spans="1:9" ht="4.5" customHeight="1">
      <c r="A5" s="107"/>
      <c r="B5" s="108"/>
      <c r="C5" s="108"/>
      <c r="D5" s="108"/>
      <c r="E5" s="108"/>
      <c r="F5" s="108"/>
      <c r="G5" s="108"/>
      <c r="H5" s="108"/>
      <c r="I5" s="109"/>
    </row>
    <row r="6" spans="1:9" ht="29.25" customHeight="1">
      <c r="A6" s="110"/>
      <c r="B6" s="172" t="s">
        <v>432</v>
      </c>
      <c r="C6" s="172"/>
      <c r="D6" s="172"/>
      <c r="E6" s="172"/>
      <c r="F6" s="172"/>
      <c r="G6" s="172"/>
      <c r="H6" s="172"/>
      <c r="I6" s="109"/>
    </row>
    <row r="7" spans="1:9" ht="7.5" customHeight="1">
      <c r="A7" s="110"/>
      <c r="B7" s="123"/>
      <c r="C7" s="123"/>
      <c r="D7" s="123"/>
      <c r="E7" s="123"/>
      <c r="F7" s="123"/>
      <c r="G7" s="123"/>
      <c r="H7" s="123"/>
      <c r="I7" s="109"/>
    </row>
    <row r="8" spans="1:9" ht="15" customHeight="1">
      <c r="A8" s="110"/>
      <c r="B8" s="122" t="s">
        <v>440</v>
      </c>
      <c r="C8" s="121"/>
      <c r="D8" s="121" t="str">
        <f>IF(Data!D108="","Not applicable",Data!D108)</f>
        <v>Not applicable</v>
      </c>
      <c r="E8" s="121"/>
      <c r="F8" s="121"/>
      <c r="G8" s="121"/>
      <c r="H8" s="121"/>
      <c r="I8" s="109"/>
    </row>
    <row r="9" spans="1:9" ht="26.25">
      <c r="A9" s="110"/>
      <c r="B9" s="124" t="s">
        <v>441</v>
      </c>
      <c r="C9" s="108"/>
      <c r="D9" s="125">
        <f ca="1">TODAY()</f>
        <v>41456</v>
      </c>
      <c r="E9" s="108"/>
      <c r="F9" s="108"/>
      <c r="G9" s="108"/>
      <c r="H9" s="108"/>
      <c r="I9" s="109"/>
    </row>
    <row r="10" spans="1:9" ht="7.5" customHeight="1">
      <c r="A10" s="107"/>
      <c r="B10" s="100"/>
      <c r="C10" s="100"/>
      <c r="D10" s="100"/>
      <c r="E10" s="100"/>
      <c r="F10" s="100"/>
      <c r="G10" s="100"/>
      <c r="H10" s="100"/>
      <c r="I10" s="109"/>
    </row>
    <row r="11" spans="1:9" ht="33" customHeight="1">
      <c r="A11" s="111"/>
      <c r="B11" s="180" t="e">
        <f>CONCATENATE("The carbon impact of your course/module is ",ROUND(Data!D139,0),"kg per 100 study hours/10 CATS credits. This equates to:")</f>
        <v>#DIV/0!</v>
      </c>
      <c r="C11" s="181"/>
      <c r="D11" s="181"/>
      <c r="E11" s="181"/>
      <c r="F11" s="181"/>
      <c r="G11" s="181"/>
      <c r="H11" s="181"/>
      <c r="I11" s="109"/>
    </row>
    <row r="12" spans="1:9" ht="3.75" customHeight="1">
      <c r="A12" s="112"/>
      <c r="B12" s="113"/>
      <c r="C12" s="113"/>
      <c r="D12" s="113"/>
      <c r="E12" s="113"/>
      <c r="F12" s="113"/>
      <c r="G12" s="113"/>
      <c r="H12" s="113"/>
      <c r="I12" s="109"/>
    </row>
    <row r="13" spans="1:9" ht="26.25">
      <c r="A13" s="107"/>
      <c r="B13" s="128" t="e">
        <f>Data!A147</f>
        <v>#DIV/0!</v>
      </c>
      <c r="C13" s="126" t="str">
        <f>UPPER(Data!A146)</f>
        <v>MILES DRIVING A CAR WITH A 1.3-1.6 LITRE PETROL ENGINE</v>
      </c>
      <c r="D13" s="108"/>
      <c r="E13" s="108"/>
      <c r="F13" s="108"/>
      <c r="G13" s="108"/>
      <c r="H13" s="108"/>
      <c r="I13" s="109"/>
    </row>
    <row r="14" spans="1:14" ht="26.25">
      <c r="A14" s="107"/>
      <c r="B14" s="128" t="e">
        <f>Data!A149</f>
        <v>#DIV/0!</v>
      </c>
      <c r="C14" s="126" t="str">
        <f>UPPER(Data!A148)</f>
        <v>MILES TRAVELLING BY NATIONAL RAIL </v>
      </c>
      <c r="D14" s="108"/>
      <c r="E14" s="108"/>
      <c r="F14" s="108"/>
      <c r="G14" s="108"/>
      <c r="H14" s="108"/>
      <c r="I14" s="109"/>
      <c r="N14" s="99"/>
    </row>
    <row r="15" spans="1:9" ht="26.25">
      <c r="A15" s="107"/>
      <c r="B15" s="128" t="e">
        <f>Data!A151</f>
        <v>#DIV/0!</v>
      </c>
      <c r="C15" s="126" t="str">
        <f>UPPER(Data!A150)</f>
        <v>WEEKS USING A LAPTOP PC</v>
      </c>
      <c r="D15" s="108"/>
      <c r="E15" s="108"/>
      <c r="F15" s="108"/>
      <c r="G15" s="108"/>
      <c r="H15" s="108"/>
      <c r="I15" s="109"/>
    </row>
    <row r="16" spans="1:9" ht="26.25">
      <c r="A16" s="107"/>
      <c r="B16" s="128" t="e">
        <f>Data!A153</f>
        <v>#DIV/0!</v>
      </c>
      <c r="C16" s="127" t="str">
        <f>UPPER(Data!A152)</f>
        <v>YEARS USING A TABLET PC</v>
      </c>
      <c r="D16" s="108"/>
      <c r="E16" s="108"/>
      <c r="F16" s="108"/>
      <c r="G16" s="108"/>
      <c r="H16" s="108"/>
      <c r="I16" s="109"/>
    </row>
    <row r="17" spans="1:9" ht="7.5" customHeight="1">
      <c r="A17" s="107"/>
      <c r="B17" s="100"/>
      <c r="C17" s="100"/>
      <c r="D17" s="100"/>
      <c r="E17" s="100"/>
      <c r="F17" s="100"/>
      <c r="G17" s="100"/>
      <c r="H17" s="100"/>
      <c r="I17" s="109"/>
    </row>
    <row r="18" spans="1:9" ht="33.75" customHeight="1">
      <c r="A18" s="111"/>
      <c r="B18" s="178" t="s">
        <v>439</v>
      </c>
      <c r="C18" s="179"/>
      <c r="D18" s="179"/>
      <c r="E18" s="179"/>
      <c r="F18" s="179"/>
      <c r="G18" s="179"/>
      <c r="H18" s="179"/>
      <c r="I18" s="109"/>
    </row>
    <row r="19" spans="1:9" ht="4.5" customHeight="1">
      <c r="A19" s="114"/>
      <c r="B19" s="115"/>
      <c r="C19" s="115"/>
      <c r="D19" s="115"/>
      <c r="E19" s="115"/>
      <c r="F19" s="115"/>
      <c r="G19" s="115"/>
      <c r="H19" s="115"/>
      <c r="I19" s="109"/>
    </row>
    <row r="20" spans="1:9" ht="30" customHeight="1">
      <c r="A20" s="107"/>
      <c r="B20" s="108"/>
      <c r="C20" s="108"/>
      <c r="D20" s="108"/>
      <c r="E20" s="172" t="s">
        <v>1</v>
      </c>
      <c r="F20" s="172"/>
      <c r="G20" s="172" t="s">
        <v>437</v>
      </c>
      <c r="H20" s="172"/>
      <c r="I20" s="109"/>
    </row>
    <row r="21" spans="1:9" ht="26.25">
      <c r="A21" s="107"/>
      <c r="B21" s="116" t="s">
        <v>0</v>
      </c>
      <c r="C21" s="117"/>
      <c r="D21" s="117"/>
      <c r="E21" s="173" t="e">
        <f>Data!B127</f>
        <v>#DIV/0!</v>
      </c>
      <c r="F21" s="173"/>
      <c r="G21" s="173" t="e">
        <f>Data!C127</f>
        <v>#DIV/0!</v>
      </c>
      <c r="H21" s="173"/>
      <c r="I21" s="109"/>
    </row>
    <row r="22" spans="1:9" ht="26.25">
      <c r="A22" s="107"/>
      <c r="B22" s="116" t="s">
        <v>3</v>
      </c>
      <c r="C22" s="117"/>
      <c r="D22" s="117"/>
      <c r="E22" s="173" t="e">
        <f>Data!B130</f>
        <v>#DIV/0!</v>
      </c>
      <c r="F22" s="173"/>
      <c r="G22" s="173" t="e">
        <f>Data!C130</f>
        <v>#DIV/0!</v>
      </c>
      <c r="H22" s="173"/>
      <c r="I22" s="109"/>
    </row>
    <row r="23" spans="1:9" ht="26.25">
      <c r="A23" s="107"/>
      <c r="B23" s="116" t="s">
        <v>434</v>
      </c>
      <c r="C23" s="117"/>
      <c r="D23" s="117"/>
      <c r="E23" s="173" t="e">
        <f>Data!B133</f>
        <v>#DIV/0!</v>
      </c>
      <c r="F23" s="173"/>
      <c r="G23" s="173" t="e">
        <f>Data!C133</f>
        <v>#DIV/0!</v>
      </c>
      <c r="H23" s="173"/>
      <c r="I23" s="109"/>
    </row>
    <row r="24" spans="1:9" ht="26.25">
      <c r="A24" s="107"/>
      <c r="B24" s="116" t="s">
        <v>435</v>
      </c>
      <c r="C24" s="117"/>
      <c r="D24" s="117"/>
      <c r="E24" s="173" t="e">
        <f>Data!B137</f>
        <v>#DIV/0!</v>
      </c>
      <c r="F24" s="173"/>
      <c r="G24" s="173" t="e">
        <f>Data!C137</f>
        <v>#DIV/0!</v>
      </c>
      <c r="H24" s="173"/>
      <c r="I24" s="109"/>
    </row>
    <row r="25" spans="1:9" ht="26.25">
      <c r="A25" s="107"/>
      <c r="B25" s="116" t="s">
        <v>436</v>
      </c>
      <c r="C25" s="117"/>
      <c r="D25" s="117"/>
      <c r="E25" s="173">
        <f>Data!B138</f>
        <v>0</v>
      </c>
      <c r="F25" s="173"/>
      <c r="G25" s="173">
        <f>Data!C138</f>
        <v>0</v>
      </c>
      <c r="H25" s="173"/>
      <c r="I25" s="109"/>
    </row>
    <row r="26" spans="1:9" ht="26.25">
      <c r="A26" s="107"/>
      <c r="B26" s="116" t="s">
        <v>319</v>
      </c>
      <c r="C26" s="117"/>
      <c r="D26" s="117"/>
      <c r="E26" s="173" t="e">
        <f>Data!B139</f>
        <v>#DIV/0!</v>
      </c>
      <c r="F26" s="173" t="e">
        <f>Data!B139</f>
        <v>#DIV/0!</v>
      </c>
      <c r="G26" s="173" t="e">
        <f>Data!C139</f>
        <v>#DIV/0!</v>
      </c>
      <c r="H26" s="173" t="e">
        <f>Data!D139</f>
        <v>#DIV/0!</v>
      </c>
      <c r="I26" s="109"/>
    </row>
    <row r="27" spans="1:9" ht="9.75" customHeight="1">
      <c r="A27" s="107"/>
      <c r="B27" s="100"/>
      <c r="C27" s="100"/>
      <c r="D27" s="100"/>
      <c r="E27" s="100"/>
      <c r="F27" s="100"/>
      <c r="G27" s="100"/>
      <c r="H27" s="100"/>
      <c r="I27" s="109"/>
    </row>
    <row r="28" spans="1:11" ht="33" customHeight="1">
      <c r="A28" s="19"/>
      <c r="B28" s="178" t="s">
        <v>438</v>
      </c>
      <c r="C28" s="179"/>
      <c r="D28" s="179"/>
      <c r="E28" s="179"/>
      <c r="F28" s="179"/>
      <c r="G28" s="179"/>
      <c r="H28" s="179"/>
      <c r="I28" s="109"/>
      <c r="K28" s="99"/>
    </row>
    <row r="29" spans="1:9" ht="12" customHeight="1">
      <c r="A29" s="107"/>
      <c r="B29" s="108"/>
      <c r="C29" s="108"/>
      <c r="D29" s="108"/>
      <c r="E29" s="108"/>
      <c r="F29" s="108"/>
      <c r="G29" s="108"/>
      <c r="H29" s="108"/>
      <c r="I29" s="109"/>
    </row>
    <row r="30" spans="1:9" ht="25.5">
      <c r="A30" s="107"/>
      <c r="B30" s="108"/>
      <c r="C30" s="108"/>
      <c r="D30" s="108"/>
      <c r="E30" s="108"/>
      <c r="F30" s="108"/>
      <c r="G30" s="108"/>
      <c r="H30" s="108"/>
      <c r="I30" s="109"/>
    </row>
    <row r="31" spans="1:9" ht="25.5">
      <c r="A31" s="107"/>
      <c r="B31" s="108"/>
      <c r="C31" s="108"/>
      <c r="D31" s="108"/>
      <c r="E31" s="108"/>
      <c r="F31" s="108"/>
      <c r="G31" s="108"/>
      <c r="H31" s="108"/>
      <c r="I31" s="109"/>
    </row>
    <row r="32" spans="1:9" ht="25.5">
      <c r="A32" s="107"/>
      <c r="B32" s="108"/>
      <c r="C32" s="108"/>
      <c r="D32" s="108"/>
      <c r="E32" s="108"/>
      <c r="F32" s="108"/>
      <c r="G32" s="108"/>
      <c r="H32" s="108"/>
      <c r="I32" s="109"/>
    </row>
    <row r="33" spans="1:9" ht="25.5">
      <c r="A33" s="107"/>
      <c r="B33" s="108"/>
      <c r="C33" s="108"/>
      <c r="D33" s="108"/>
      <c r="E33" s="108"/>
      <c r="F33" s="108"/>
      <c r="G33" s="108"/>
      <c r="H33" s="108"/>
      <c r="I33" s="109"/>
    </row>
    <row r="34" spans="1:9" ht="25.5">
      <c r="A34" s="107"/>
      <c r="B34" s="108"/>
      <c r="C34" s="108"/>
      <c r="D34" s="108"/>
      <c r="E34" s="108"/>
      <c r="F34" s="108"/>
      <c r="G34" s="108"/>
      <c r="H34" s="108"/>
      <c r="I34" s="109"/>
    </row>
    <row r="35" spans="1:9" ht="25.5">
      <c r="A35" s="107"/>
      <c r="B35" s="108"/>
      <c r="C35" s="108"/>
      <c r="D35" s="108"/>
      <c r="E35" s="108"/>
      <c r="F35" s="108"/>
      <c r="G35" s="108"/>
      <c r="H35" s="108"/>
      <c r="I35" s="109"/>
    </row>
    <row r="36" spans="1:9" ht="25.5">
      <c r="A36" s="107"/>
      <c r="B36" s="108"/>
      <c r="C36" s="108"/>
      <c r="D36" s="108"/>
      <c r="E36" s="108"/>
      <c r="F36" s="108"/>
      <c r="G36" s="108"/>
      <c r="H36" s="108"/>
      <c r="I36" s="109"/>
    </row>
    <row r="37" spans="1:9" ht="25.5">
      <c r="A37" s="107"/>
      <c r="B37" s="108"/>
      <c r="C37" s="108"/>
      <c r="D37" s="108"/>
      <c r="E37" s="108"/>
      <c r="F37" s="108"/>
      <c r="G37" s="108"/>
      <c r="H37" s="108"/>
      <c r="I37" s="109"/>
    </row>
    <row r="38" spans="1:9" ht="25.5">
      <c r="A38" s="107"/>
      <c r="B38" s="108"/>
      <c r="C38" s="108"/>
      <c r="D38" s="108"/>
      <c r="E38" s="108"/>
      <c r="F38" s="108"/>
      <c r="G38" s="108"/>
      <c r="H38" s="108"/>
      <c r="I38" s="109"/>
    </row>
    <row r="39" spans="1:9" ht="25.5">
      <c r="A39" s="107"/>
      <c r="B39" s="108"/>
      <c r="C39" s="108"/>
      <c r="D39" s="108"/>
      <c r="E39" s="108"/>
      <c r="F39" s="108"/>
      <c r="G39" s="108"/>
      <c r="H39" s="108"/>
      <c r="I39" s="109"/>
    </row>
    <row r="40" spans="1:9" ht="25.5">
      <c r="A40" s="107"/>
      <c r="B40" s="108"/>
      <c r="C40" s="108"/>
      <c r="D40" s="108"/>
      <c r="E40" s="108"/>
      <c r="F40" s="108"/>
      <c r="G40" s="108"/>
      <c r="H40" s="108"/>
      <c r="I40" s="109"/>
    </row>
    <row r="41" spans="1:9" ht="25.5">
      <c r="A41" s="107"/>
      <c r="B41" s="108"/>
      <c r="C41" s="108"/>
      <c r="D41" s="108"/>
      <c r="E41" s="108"/>
      <c r="F41" s="108"/>
      <c r="G41" s="108"/>
      <c r="H41" s="108"/>
      <c r="I41" s="109"/>
    </row>
    <row r="42" spans="1:9" ht="25.5">
      <c r="A42" s="107"/>
      <c r="B42" s="108"/>
      <c r="C42" s="108"/>
      <c r="D42" s="108"/>
      <c r="E42" s="108"/>
      <c r="F42" s="108"/>
      <c r="G42" s="108"/>
      <c r="H42" s="108"/>
      <c r="I42" s="109"/>
    </row>
    <row r="43" spans="1:9" ht="25.5">
      <c r="A43" s="107"/>
      <c r="B43" s="108"/>
      <c r="C43" s="108"/>
      <c r="D43" s="108"/>
      <c r="E43" s="108"/>
      <c r="F43" s="108"/>
      <c r="G43" s="108"/>
      <c r="H43" s="108"/>
      <c r="I43" s="109"/>
    </row>
    <row r="44" spans="1:9" ht="25.5">
      <c r="A44" s="107"/>
      <c r="B44" s="108"/>
      <c r="C44" s="108"/>
      <c r="D44" s="108"/>
      <c r="E44" s="108"/>
      <c r="F44" s="108"/>
      <c r="G44" s="108"/>
      <c r="H44" s="108"/>
      <c r="I44" s="109"/>
    </row>
    <row r="45" spans="1:9" ht="6" customHeight="1">
      <c r="A45" s="107"/>
      <c r="B45" s="100"/>
      <c r="C45" s="100"/>
      <c r="D45" s="100"/>
      <c r="E45" s="100"/>
      <c r="F45" s="100"/>
      <c r="G45" s="100"/>
      <c r="H45" s="100"/>
      <c r="I45" s="109"/>
    </row>
    <row r="46" spans="1:9" ht="25.5">
      <c r="A46" s="174" t="s">
        <v>442</v>
      </c>
      <c r="B46" s="175"/>
      <c r="C46" s="175"/>
      <c r="D46" s="175"/>
      <c r="E46" s="175"/>
      <c r="F46" s="175"/>
      <c r="G46" s="175"/>
      <c r="H46" s="175"/>
      <c r="I46" s="176"/>
    </row>
    <row r="47" spans="1:9" ht="25.5">
      <c r="A47" s="177"/>
      <c r="B47" s="175"/>
      <c r="C47" s="175"/>
      <c r="D47" s="175"/>
      <c r="E47" s="175"/>
      <c r="F47" s="175"/>
      <c r="G47" s="175"/>
      <c r="H47" s="175"/>
      <c r="I47" s="176"/>
    </row>
    <row r="48" spans="1:9" ht="11.25" customHeight="1">
      <c r="A48" s="177"/>
      <c r="B48" s="175"/>
      <c r="C48" s="175"/>
      <c r="D48" s="175"/>
      <c r="E48" s="175"/>
      <c r="F48" s="175"/>
      <c r="G48" s="175"/>
      <c r="H48" s="175"/>
      <c r="I48" s="176"/>
    </row>
    <row r="49" spans="1:9" ht="25.5">
      <c r="A49" s="118"/>
      <c r="B49" s="119"/>
      <c r="C49" s="119"/>
      <c r="D49" s="119"/>
      <c r="E49" s="119"/>
      <c r="F49" s="119"/>
      <c r="G49" s="119"/>
      <c r="H49" s="119"/>
      <c r="I49" s="120"/>
    </row>
  </sheetData>
  <sheetProtection password="B889" sheet="1"/>
  <mergeCells count="19">
    <mergeCell ref="G21:H21"/>
    <mergeCell ref="G22:H22"/>
    <mergeCell ref="G23:H23"/>
    <mergeCell ref="G24:H24"/>
    <mergeCell ref="G25:H25"/>
    <mergeCell ref="E20:F20"/>
    <mergeCell ref="G20:H20"/>
    <mergeCell ref="E21:F21"/>
    <mergeCell ref="E22:F22"/>
    <mergeCell ref="B6:H6"/>
    <mergeCell ref="E26:F26"/>
    <mergeCell ref="G26:H26"/>
    <mergeCell ref="A46:I48"/>
    <mergeCell ref="B28:H28"/>
    <mergeCell ref="B11:H11"/>
    <mergeCell ref="B18:H18"/>
    <mergeCell ref="E23:F23"/>
    <mergeCell ref="E24:F24"/>
    <mergeCell ref="E25:F25"/>
  </mergeCells>
  <printOptions/>
  <pageMargins left="0.7" right="0.7" top="0.75" bottom="0.75" header="0.3" footer="0.3"/>
  <pageSetup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sheetPr codeName="Sheet6"/>
  <dimension ref="A1:M78"/>
  <sheetViews>
    <sheetView zoomScalePageLayoutView="0" workbookViewId="0" topLeftCell="A1">
      <selection activeCell="O11" sqref="O11"/>
    </sheetView>
  </sheetViews>
  <sheetFormatPr defaultColWidth="9.140625" defaultRowHeight="15"/>
  <cols>
    <col min="1" max="1" width="4.7109375" style="0" customWidth="1"/>
    <col min="12" max="12" width="10.7109375" style="0" customWidth="1"/>
    <col min="13" max="13" width="4.7109375" style="0" customWidth="1"/>
  </cols>
  <sheetData>
    <row r="1" spans="1:13" ht="15.75" customHeight="1">
      <c r="A1" s="61"/>
      <c r="B1" s="61"/>
      <c r="C1" s="61"/>
      <c r="D1" s="61"/>
      <c r="E1" s="61"/>
      <c r="F1" s="61"/>
      <c r="G1" s="61"/>
      <c r="H1" s="61"/>
      <c r="I1" s="61"/>
      <c r="J1" s="61"/>
      <c r="K1" s="61"/>
      <c r="L1" s="61"/>
      <c r="M1" s="61"/>
    </row>
    <row r="2" spans="1:13" ht="25.5">
      <c r="A2" s="61"/>
      <c r="B2" s="61"/>
      <c r="C2" s="61"/>
      <c r="D2" s="61"/>
      <c r="E2" s="61"/>
      <c r="F2" s="61"/>
      <c r="G2" s="61"/>
      <c r="H2" s="61"/>
      <c r="I2" s="61"/>
      <c r="J2" s="61"/>
      <c r="K2" s="61"/>
      <c r="L2" s="61"/>
      <c r="M2" s="61"/>
    </row>
    <row r="3" spans="1:13" ht="25.5">
      <c r="A3" s="61"/>
      <c r="B3" s="61"/>
      <c r="C3" s="61"/>
      <c r="D3" s="61"/>
      <c r="E3" s="61"/>
      <c r="F3" s="61"/>
      <c r="G3" s="61"/>
      <c r="H3" s="61"/>
      <c r="I3" s="61"/>
      <c r="J3" s="61"/>
      <c r="K3" s="61"/>
      <c r="L3" s="61"/>
      <c r="M3" s="61"/>
    </row>
    <row r="4" spans="1:13" ht="15.75" customHeight="1">
      <c r="A4" s="61"/>
      <c r="B4" s="61"/>
      <c r="C4" s="61"/>
      <c r="D4" s="61"/>
      <c r="E4" s="61"/>
      <c r="F4" s="61"/>
      <c r="G4" s="61"/>
      <c r="H4" s="61"/>
      <c r="I4" s="61"/>
      <c r="J4" s="61"/>
      <c r="K4" s="61"/>
      <c r="L4" s="61"/>
      <c r="M4" s="61"/>
    </row>
    <row r="5" spans="1:13" ht="25.5">
      <c r="A5" s="61"/>
      <c r="B5" s="61"/>
      <c r="C5" s="61"/>
      <c r="D5" s="61"/>
      <c r="E5" s="61"/>
      <c r="F5" s="61"/>
      <c r="G5" s="61"/>
      <c r="H5" s="61"/>
      <c r="I5" s="61"/>
      <c r="J5" s="61"/>
      <c r="K5" s="61"/>
      <c r="L5" s="61"/>
      <c r="M5" s="61"/>
    </row>
    <row r="6" spans="1:13" ht="19.5" customHeight="1">
      <c r="A6" s="62"/>
      <c r="B6" s="144" t="s">
        <v>379</v>
      </c>
      <c r="C6" s="146"/>
      <c r="D6" s="146"/>
      <c r="E6" s="146"/>
      <c r="F6" s="146"/>
      <c r="G6" s="146"/>
      <c r="H6" s="146"/>
      <c r="I6" s="146"/>
      <c r="J6" s="146"/>
      <c r="K6" s="146"/>
      <c r="L6" s="146"/>
      <c r="M6" s="62"/>
    </row>
    <row r="7" spans="1:13" ht="25.5">
      <c r="A7" s="62"/>
      <c r="B7" s="62"/>
      <c r="C7" s="62"/>
      <c r="D7" s="62"/>
      <c r="E7" s="62"/>
      <c r="F7" s="62"/>
      <c r="G7" s="62"/>
      <c r="H7" s="62"/>
      <c r="I7" s="62"/>
      <c r="J7" s="62"/>
      <c r="K7" s="62"/>
      <c r="L7" s="62"/>
      <c r="M7" s="62"/>
    </row>
    <row r="8" spans="1:13" ht="25.5">
      <c r="A8" s="62"/>
      <c r="B8" s="62"/>
      <c r="C8" s="62"/>
      <c r="D8" s="62"/>
      <c r="E8" s="62"/>
      <c r="F8" s="62"/>
      <c r="G8" s="62"/>
      <c r="H8" s="62"/>
      <c r="I8" s="62"/>
      <c r="J8" s="62"/>
      <c r="K8" s="62"/>
      <c r="L8" s="62"/>
      <c r="M8" s="62"/>
    </row>
    <row r="9" spans="1:13" ht="25.5">
      <c r="A9" s="62"/>
      <c r="B9" s="62"/>
      <c r="C9" s="62"/>
      <c r="D9" s="62"/>
      <c r="E9" s="62"/>
      <c r="F9" s="62"/>
      <c r="G9" s="62"/>
      <c r="H9" s="62"/>
      <c r="I9" s="62"/>
      <c r="J9" s="62"/>
      <c r="K9" s="62"/>
      <c r="L9" s="62"/>
      <c r="M9" s="62"/>
    </row>
    <row r="10" spans="1:13" ht="25.5">
      <c r="A10" s="62"/>
      <c r="B10" s="62"/>
      <c r="C10" s="62"/>
      <c r="D10" s="62"/>
      <c r="E10" s="62"/>
      <c r="F10" s="62"/>
      <c r="G10" s="62"/>
      <c r="H10" s="62"/>
      <c r="I10" s="62"/>
      <c r="J10" s="62"/>
      <c r="K10" s="62"/>
      <c r="L10" s="62"/>
      <c r="M10" s="62"/>
    </row>
    <row r="11" spans="1:13" ht="25.5">
      <c r="A11" s="62"/>
      <c r="B11" s="62"/>
      <c r="C11" s="62"/>
      <c r="D11" s="62"/>
      <c r="E11" s="62"/>
      <c r="F11" s="62"/>
      <c r="G11" s="62"/>
      <c r="H11" s="62"/>
      <c r="I11" s="62"/>
      <c r="J11" s="62"/>
      <c r="K11" s="62"/>
      <c r="L11" s="62"/>
      <c r="M11" s="62"/>
    </row>
    <row r="12" spans="1:13" ht="25.5">
      <c r="A12" s="62"/>
      <c r="B12" s="62"/>
      <c r="C12" s="62"/>
      <c r="D12" s="62"/>
      <c r="E12" s="62"/>
      <c r="F12" s="62"/>
      <c r="G12" s="62"/>
      <c r="H12" s="62"/>
      <c r="I12" s="62"/>
      <c r="J12" s="62"/>
      <c r="K12" s="62"/>
      <c r="L12" s="62"/>
      <c r="M12" s="62"/>
    </row>
    <row r="13" spans="1:13" ht="25.5">
      <c r="A13" s="62"/>
      <c r="B13" s="62"/>
      <c r="C13" s="62"/>
      <c r="D13" s="62"/>
      <c r="E13" s="62"/>
      <c r="F13" s="62"/>
      <c r="G13" s="62"/>
      <c r="H13" s="62"/>
      <c r="I13" s="62"/>
      <c r="J13" s="62"/>
      <c r="K13" s="62"/>
      <c r="L13" s="62"/>
      <c r="M13" s="62"/>
    </row>
    <row r="14" spans="1:13" ht="25.5">
      <c r="A14" s="62"/>
      <c r="B14" s="62"/>
      <c r="C14" s="62"/>
      <c r="D14" s="62"/>
      <c r="E14" s="62"/>
      <c r="F14" s="62"/>
      <c r="G14" s="62"/>
      <c r="H14" s="62"/>
      <c r="I14" s="62"/>
      <c r="J14" s="62"/>
      <c r="K14" s="62"/>
      <c r="L14" s="62"/>
      <c r="M14" s="62"/>
    </row>
    <row r="15" spans="1:13" ht="25.5">
      <c r="A15" s="62"/>
      <c r="B15" s="62"/>
      <c r="C15" s="62"/>
      <c r="D15" s="62"/>
      <c r="E15" s="62"/>
      <c r="F15" s="62"/>
      <c r="G15" s="62"/>
      <c r="H15" s="62"/>
      <c r="I15" s="62"/>
      <c r="J15" s="62"/>
      <c r="K15" s="62"/>
      <c r="L15" s="62"/>
      <c r="M15" s="62"/>
    </row>
    <row r="16" spans="1:13" ht="25.5">
      <c r="A16" s="62"/>
      <c r="B16" s="62"/>
      <c r="C16" s="62"/>
      <c r="D16" s="62"/>
      <c r="E16" s="62"/>
      <c r="F16" s="62"/>
      <c r="G16" s="62"/>
      <c r="H16" s="62"/>
      <c r="I16" s="62"/>
      <c r="J16" s="62"/>
      <c r="K16" s="62"/>
      <c r="L16" s="62"/>
      <c r="M16" s="62"/>
    </row>
    <row r="17" spans="1:13" ht="25.5">
      <c r="A17" s="62"/>
      <c r="B17" s="62"/>
      <c r="C17" s="62"/>
      <c r="D17" s="62"/>
      <c r="E17" s="62"/>
      <c r="F17" s="62"/>
      <c r="G17" s="62"/>
      <c r="H17" s="62"/>
      <c r="I17" s="62"/>
      <c r="J17" s="62"/>
      <c r="K17" s="62"/>
      <c r="L17" s="62"/>
      <c r="M17" s="62"/>
    </row>
    <row r="18" spans="1:13" ht="25.5">
      <c r="A18" s="62"/>
      <c r="B18" s="62"/>
      <c r="C18" s="62"/>
      <c r="D18" s="62"/>
      <c r="E18" s="62"/>
      <c r="F18" s="62"/>
      <c r="G18" s="62"/>
      <c r="H18" s="62"/>
      <c r="I18" s="62"/>
      <c r="J18" s="62"/>
      <c r="K18" s="62"/>
      <c r="L18" s="62"/>
      <c r="M18" s="62"/>
    </row>
    <row r="19" spans="1:13" ht="25.5">
      <c r="A19" s="62"/>
      <c r="B19" s="62"/>
      <c r="C19" s="62"/>
      <c r="D19" s="62"/>
      <c r="E19" s="62"/>
      <c r="F19" s="62"/>
      <c r="G19" s="62"/>
      <c r="H19" s="62"/>
      <c r="I19" s="62"/>
      <c r="J19" s="62"/>
      <c r="K19" s="62"/>
      <c r="L19" s="62"/>
      <c r="M19" s="62"/>
    </row>
    <row r="20" spans="1:13" ht="25.5">
      <c r="A20" s="62"/>
      <c r="B20" s="62"/>
      <c r="C20" s="62"/>
      <c r="D20" s="62"/>
      <c r="E20" s="62"/>
      <c r="F20" s="62"/>
      <c r="G20" s="62"/>
      <c r="H20" s="62"/>
      <c r="I20" s="62"/>
      <c r="J20" s="62"/>
      <c r="K20" s="62"/>
      <c r="L20" s="62"/>
      <c r="M20" s="62"/>
    </row>
    <row r="21" spans="1:13" ht="25.5">
      <c r="A21" s="62"/>
      <c r="B21" s="62"/>
      <c r="C21" s="62"/>
      <c r="D21" s="62"/>
      <c r="E21" s="62"/>
      <c r="F21" s="62"/>
      <c r="G21" s="62"/>
      <c r="H21" s="62"/>
      <c r="I21" s="62"/>
      <c r="J21" s="62"/>
      <c r="K21" s="62"/>
      <c r="L21" s="62"/>
      <c r="M21" s="62"/>
    </row>
    <row r="22" spans="1:13" ht="25.5">
      <c r="A22" s="62"/>
      <c r="B22" s="62"/>
      <c r="C22" s="62"/>
      <c r="D22" s="62"/>
      <c r="E22" s="62"/>
      <c r="F22" s="62"/>
      <c r="G22" s="62"/>
      <c r="H22" s="62"/>
      <c r="I22" s="62"/>
      <c r="J22" s="62"/>
      <c r="K22" s="62"/>
      <c r="L22" s="62"/>
      <c r="M22" s="62"/>
    </row>
    <row r="23" spans="1:13" ht="25.5">
      <c r="A23" s="62"/>
      <c r="B23" s="62"/>
      <c r="C23" s="62"/>
      <c r="D23" s="62"/>
      <c r="E23" s="62"/>
      <c r="F23" s="62"/>
      <c r="G23" s="62"/>
      <c r="H23" s="62"/>
      <c r="I23" s="62"/>
      <c r="J23" s="62"/>
      <c r="K23" s="62"/>
      <c r="L23" s="62"/>
      <c r="M23" s="62"/>
    </row>
    <row r="24" spans="1:13" ht="25.5">
      <c r="A24" s="62"/>
      <c r="B24" s="62"/>
      <c r="C24" s="62"/>
      <c r="D24" s="62"/>
      <c r="E24" s="62"/>
      <c r="F24" s="62"/>
      <c r="G24" s="62"/>
      <c r="H24" s="62"/>
      <c r="I24" s="62"/>
      <c r="J24" s="62"/>
      <c r="K24" s="62"/>
      <c r="L24" s="62"/>
      <c r="M24" s="62"/>
    </row>
    <row r="25" spans="1:13" ht="25.5">
      <c r="A25" s="62"/>
      <c r="B25" s="62"/>
      <c r="C25" s="62"/>
      <c r="D25" s="62"/>
      <c r="E25" s="62"/>
      <c r="F25" s="62"/>
      <c r="G25" s="62"/>
      <c r="H25" s="62"/>
      <c r="I25" s="62"/>
      <c r="J25" s="62"/>
      <c r="K25" s="62"/>
      <c r="L25" s="62"/>
      <c r="M25" s="62"/>
    </row>
    <row r="26" spans="1:13" ht="25.5">
      <c r="A26" s="62"/>
      <c r="B26" s="62"/>
      <c r="C26" s="62"/>
      <c r="D26" s="62"/>
      <c r="E26" s="62"/>
      <c r="F26" s="62"/>
      <c r="G26" s="62"/>
      <c r="H26" s="62"/>
      <c r="I26" s="62"/>
      <c r="J26" s="62"/>
      <c r="K26" s="62"/>
      <c r="L26" s="62"/>
      <c r="M26" s="62"/>
    </row>
    <row r="27" spans="1:13" ht="25.5">
      <c r="A27" s="62"/>
      <c r="B27" s="62"/>
      <c r="C27" s="62"/>
      <c r="D27" s="62"/>
      <c r="E27" s="62"/>
      <c r="F27" s="62"/>
      <c r="G27" s="62"/>
      <c r="H27" s="62"/>
      <c r="I27" s="62"/>
      <c r="J27" s="62"/>
      <c r="K27" s="62"/>
      <c r="L27" s="62"/>
      <c r="M27" s="62"/>
    </row>
    <row r="28" spans="1:13" ht="25.5">
      <c r="A28" s="62"/>
      <c r="B28" s="62"/>
      <c r="C28" s="62"/>
      <c r="D28" s="62"/>
      <c r="E28" s="62"/>
      <c r="F28" s="62"/>
      <c r="G28" s="62"/>
      <c r="H28" s="62"/>
      <c r="I28" s="62"/>
      <c r="J28" s="62"/>
      <c r="K28" s="62"/>
      <c r="L28" s="62"/>
      <c r="M28" s="62"/>
    </row>
    <row r="29" spans="1:13" ht="25.5">
      <c r="A29" s="62"/>
      <c r="B29" s="62"/>
      <c r="C29" s="62"/>
      <c r="D29" s="62"/>
      <c r="E29" s="62"/>
      <c r="F29" s="62"/>
      <c r="G29" s="62"/>
      <c r="H29" s="62"/>
      <c r="I29" s="62"/>
      <c r="J29" s="62"/>
      <c r="K29" s="62"/>
      <c r="L29" s="62"/>
      <c r="M29" s="62"/>
    </row>
    <row r="30" spans="1:13" ht="25.5">
      <c r="A30" s="62"/>
      <c r="B30" s="62"/>
      <c r="C30" s="62"/>
      <c r="D30" s="62"/>
      <c r="E30" s="62"/>
      <c r="F30" s="62"/>
      <c r="G30" s="62"/>
      <c r="H30" s="62"/>
      <c r="I30" s="62"/>
      <c r="J30" s="62"/>
      <c r="K30" s="62"/>
      <c r="L30" s="62"/>
      <c r="M30" s="62"/>
    </row>
    <row r="31" spans="1:13" ht="25.5">
      <c r="A31" s="62"/>
      <c r="B31" s="62"/>
      <c r="C31" s="62"/>
      <c r="D31" s="62"/>
      <c r="E31" s="62"/>
      <c r="F31" s="62"/>
      <c r="G31" s="62"/>
      <c r="H31" s="62"/>
      <c r="I31" s="62"/>
      <c r="J31" s="62"/>
      <c r="K31" s="62"/>
      <c r="L31" s="62"/>
      <c r="M31" s="62"/>
    </row>
    <row r="32" spans="1:13" ht="25.5">
      <c r="A32" s="62"/>
      <c r="B32" s="62"/>
      <c r="C32" s="62"/>
      <c r="D32" s="62"/>
      <c r="E32" s="62"/>
      <c r="F32" s="62"/>
      <c r="G32" s="62"/>
      <c r="H32" s="62"/>
      <c r="I32" s="62"/>
      <c r="J32" s="62"/>
      <c r="K32" s="62"/>
      <c r="L32" s="62"/>
      <c r="M32" s="62"/>
    </row>
    <row r="33" spans="1:13" ht="25.5">
      <c r="A33" s="62"/>
      <c r="B33" s="62"/>
      <c r="C33" s="62"/>
      <c r="D33" s="62"/>
      <c r="E33" s="62"/>
      <c r="F33" s="62"/>
      <c r="G33" s="62"/>
      <c r="H33" s="62"/>
      <c r="I33" s="62"/>
      <c r="J33" s="62"/>
      <c r="K33" s="62"/>
      <c r="L33" s="62"/>
      <c r="M33" s="62"/>
    </row>
    <row r="34" spans="1:13" ht="25.5">
      <c r="A34" s="62"/>
      <c r="B34" s="62"/>
      <c r="C34" s="62"/>
      <c r="D34" s="62"/>
      <c r="E34" s="62"/>
      <c r="F34" s="62"/>
      <c r="G34" s="62"/>
      <c r="H34" s="62"/>
      <c r="I34" s="62"/>
      <c r="J34" s="62"/>
      <c r="K34" s="62"/>
      <c r="L34" s="62"/>
      <c r="M34" s="62"/>
    </row>
    <row r="35" spans="1:13" ht="25.5">
      <c r="A35" s="62"/>
      <c r="B35" s="62"/>
      <c r="C35" s="62"/>
      <c r="D35" s="62"/>
      <c r="E35" s="62"/>
      <c r="F35" s="62"/>
      <c r="G35" s="62"/>
      <c r="H35" s="62"/>
      <c r="I35" s="62"/>
      <c r="J35" s="62"/>
      <c r="K35" s="62"/>
      <c r="L35" s="62"/>
      <c r="M35" s="62"/>
    </row>
    <row r="36" spans="1:13" ht="25.5">
      <c r="A36" s="62"/>
      <c r="B36" s="62"/>
      <c r="C36" s="62"/>
      <c r="D36" s="62"/>
      <c r="E36" s="62"/>
      <c r="F36" s="62"/>
      <c r="G36" s="62"/>
      <c r="H36" s="62"/>
      <c r="I36" s="62"/>
      <c r="J36" s="62"/>
      <c r="K36" s="62"/>
      <c r="L36" s="62"/>
      <c r="M36" s="62"/>
    </row>
    <row r="37" spans="1:13" ht="25.5">
      <c r="A37" s="62"/>
      <c r="B37" s="62"/>
      <c r="C37" s="62"/>
      <c r="D37" s="62"/>
      <c r="E37" s="62"/>
      <c r="F37" s="62"/>
      <c r="G37" s="62"/>
      <c r="H37" s="62"/>
      <c r="I37" s="62"/>
      <c r="J37" s="62"/>
      <c r="K37" s="62"/>
      <c r="L37" s="62"/>
      <c r="M37" s="62"/>
    </row>
    <row r="38" spans="1:13" ht="25.5">
      <c r="A38" s="62"/>
      <c r="B38" s="62"/>
      <c r="C38" s="62"/>
      <c r="D38" s="62"/>
      <c r="E38" s="62"/>
      <c r="F38" s="62"/>
      <c r="G38" s="62"/>
      <c r="H38" s="62"/>
      <c r="I38" s="62"/>
      <c r="J38" s="62"/>
      <c r="K38" s="62"/>
      <c r="L38" s="62"/>
      <c r="M38" s="62"/>
    </row>
    <row r="39" spans="1:13" ht="25.5">
      <c r="A39" s="62"/>
      <c r="B39" s="62"/>
      <c r="C39" s="62"/>
      <c r="D39" s="62"/>
      <c r="E39" s="62"/>
      <c r="F39" s="62"/>
      <c r="G39" s="62"/>
      <c r="H39" s="62"/>
      <c r="I39" s="62"/>
      <c r="J39" s="62"/>
      <c r="K39" s="62"/>
      <c r="L39" s="62"/>
      <c r="M39" s="62"/>
    </row>
    <row r="40" spans="1:13" ht="25.5">
      <c r="A40" s="62"/>
      <c r="B40" s="62"/>
      <c r="C40" s="62"/>
      <c r="D40" s="62"/>
      <c r="E40" s="62"/>
      <c r="F40" s="62"/>
      <c r="G40" s="62"/>
      <c r="H40" s="62"/>
      <c r="I40" s="62"/>
      <c r="J40" s="62"/>
      <c r="K40" s="62"/>
      <c r="L40" s="62"/>
      <c r="M40" s="62"/>
    </row>
    <row r="41" spans="1:13" ht="25.5">
      <c r="A41" s="62"/>
      <c r="B41" s="62"/>
      <c r="C41" s="62"/>
      <c r="D41" s="62"/>
      <c r="E41" s="62"/>
      <c r="F41" s="62"/>
      <c r="G41" s="62"/>
      <c r="H41" s="62"/>
      <c r="I41" s="62"/>
      <c r="J41" s="62"/>
      <c r="K41" s="62"/>
      <c r="L41" s="62"/>
      <c r="M41" s="62"/>
    </row>
    <row r="42" spans="1:13" ht="25.5">
      <c r="A42" s="62"/>
      <c r="B42" s="62"/>
      <c r="C42" s="62"/>
      <c r="D42" s="62"/>
      <c r="E42" s="62"/>
      <c r="F42" s="62"/>
      <c r="G42" s="62"/>
      <c r="H42" s="62"/>
      <c r="I42" s="62"/>
      <c r="J42" s="62"/>
      <c r="K42" s="62"/>
      <c r="L42" s="62"/>
      <c r="M42" s="62"/>
    </row>
    <row r="43" spans="1:13" ht="25.5">
      <c r="A43" s="62"/>
      <c r="B43" s="62"/>
      <c r="C43" s="62"/>
      <c r="D43" s="62"/>
      <c r="E43" s="62"/>
      <c r="F43" s="62"/>
      <c r="G43" s="62"/>
      <c r="H43" s="62"/>
      <c r="I43" s="62"/>
      <c r="J43" s="62"/>
      <c r="K43" s="62"/>
      <c r="L43" s="62"/>
      <c r="M43" s="62"/>
    </row>
    <row r="44" spans="1:13" ht="25.5">
      <c r="A44" s="62"/>
      <c r="B44" s="62"/>
      <c r="C44" s="62"/>
      <c r="D44" s="62"/>
      <c r="E44" s="62"/>
      <c r="F44" s="62"/>
      <c r="G44" s="62"/>
      <c r="H44" s="62"/>
      <c r="I44" s="62"/>
      <c r="J44" s="62"/>
      <c r="K44" s="62"/>
      <c r="L44" s="62"/>
      <c r="M44" s="62"/>
    </row>
    <row r="45" spans="1:13" ht="25.5">
      <c r="A45" s="62"/>
      <c r="B45" s="62"/>
      <c r="C45" s="62"/>
      <c r="D45" s="62"/>
      <c r="E45" s="62"/>
      <c r="F45" s="62"/>
      <c r="G45" s="62"/>
      <c r="H45" s="62"/>
      <c r="I45" s="62"/>
      <c r="J45" s="62"/>
      <c r="K45" s="62"/>
      <c r="L45" s="62"/>
      <c r="M45" s="62"/>
    </row>
    <row r="46" spans="1:13" ht="25.5">
      <c r="A46" s="62"/>
      <c r="B46" s="62"/>
      <c r="C46" s="62"/>
      <c r="D46" s="62"/>
      <c r="E46" s="62"/>
      <c r="F46" s="62"/>
      <c r="G46" s="62"/>
      <c r="H46" s="62"/>
      <c r="I46" s="62"/>
      <c r="J46" s="62"/>
      <c r="K46" s="62"/>
      <c r="L46" s="62"/>
      <c r="M46" s="62"/>
    </row>
    <row r="47" spans="1:13" ht="25.5">
      <c r="A47" s="62"/>
      <c r="B47" s="62"/>
      <c r="C47" s="62"/>
      <c r="D47" s="62"/>
      <c r="E47" s="62"/>
      <c r="F47" s="62"/>
      <c r="G47" s="62"/>
      <c r="H47" s="62"/>
      <c r="I47" s="62"/>
      <c r="J47" s="62"/>
      <c r="K47" s="62"/>
      <c r="L47" s="62"/>
      <c r="M47" s="62"/>
    </row>
    <row r="48" spans="1:13" ht="25.5">
      <c r="A48" s="62"/>
      <c r="B48" s="62"/>
      <c r="C48" s="62"/>
      <c r="D48" s="62"/>
      <c r="E48" s="62"/>
      <c r="F48" s="62"/>
      <c r="G48" s="62"/>
      <c r="H48" s="62"/>
      <c r="I48" s="62"/>
      <c r="J48" s="62"/>
      <c r="K48" s="62"/>
      <c r="L48" s="62"/>
      <c r="M48" s="62"/>
    </row>
    <row r="49" spans="1:13" ht="25.5">
      <c r="A49" s="62"/>
      <c r="B49" s="62"/>
      <c r="C49" s="62"/>
      <c r="D49" s="62"/>
      <c r="E49" s="62"/>
      <c r="F49" s="62"/>
      <c r="G49" s="62"/>
      <c r="H49" s="62"/>
      <c r="I49" s="62"/>
      <c r="J49" s="62"/>
      <c r="K49" s="62"/>
      <c r="L49" s="62"/>
      <c r="M49" s="62"/>
    </row>
    <row r="50" spans="1:13" ht="25.5">
      <c r="A50" s="62"/>
      <c r="B50" s="62"/>
      <c r="C50" s="62"/>
      <c r="D50" s="62"/>
      <c r="E50" s="62"/>
      <c r="F50" s="62"/>
      <c r="G50" s="62"/>
      <c r="H50" s="62"/>
      <c r="I50" s="62"/>
      <c r="J50" s="62"/>
      <c r="K50" s="62"/>
      <c r="L50" s="62"/>
      <c r="M50" s="62"/>
    </row>
    <row r="51" spans="1:13" ht="25.5">
      <c r="A51" s="62"/>
      <c r="B51" s="62"/>
      <c r="C51" s="62"/>
      <c r="D51" s="62"/>
      <c r="E51" s="62"/>
      <c r="F51" s="62"/>
      <c r="G51" s="62"/>
      <c r="H51" s="62"/>
      <c r="I51" s="62"/>
      <c r="J51" s="62"/>
      <c r="K51" s="62"/>
      <c r="L51" s="62"/>
      <c r="M51" s="62"/>
    </row>
    <row r="52" spans="1:13" ht="25.5">
      <c r="A52" s="62"/>
      <c r="B52" s="62"/>
      <c r="C52" s="62"/>
      <c r="D52" s="62"/>
      <c r="E52" s="62"/>
      <c r="F52" s="62"/>
      <c r="G52" s="62"/>
      <c r="H52" s="62"/>
      <c r="I52" s="62"/>
      <c r="J52" s="62"/>
      <c r="K52" s="62"/>
      <c r="L52" s="62"/>
      <c r="M52" s="62"/>
    </row>
    <row r="53" spans="1:13" ht="25.5">
      <c r="A53" s="62"/>
      <c r="B53" s="62"/>
      <c r="C53" s="62"/>
      <c r="D53" s="62"/>
      <c r="E53" s="62"/>
      <c r="F53" s="62"/>
      <c r="G53" s="62"/>
      <c r="H53" s="62"/>
      <c r="I53" s="62"/>
      <c r="J53" s="62"/>
      <c r="K53" s="62"/>
      <c r="L53" s="62"/>
      <c r="M53" s="62"/>
    </row>
    <row r="54" spans="1:13" ht="25.5">
      <c r="A54" s="62"/>
      <c r="B54" s="62"/>
      <c r="C54" s="62"/>
      <c r="D54" s="62"/>
      <c r="E54" s="62"/>
      <c r="F54" s="62"/>
      <c r="G54" s="62"/>
      <c r="H54" s="62"/>
      <c r="I54" s="62"/>
      <c r="J54" s="62"/>
      <c r="K54" s="62"/>
      <c r="L54" s="62"/>
      <c r="M54" s="62"/>
    </row>
    <row r="55" spans="1:13" ht="25.5">
      <c r="A55" s="62"/>
      <c r="B55" s="62"/>
      <c r="C55" s="62"/>
      <c r="D55" s="62"/>
      <c r="E55" s="62"/>
      <c r="F55" s="62"/>
      <c r="G55" s="62"/>
      <c r="H55" s="62"/>
      <c r="I55" s="62"/>
      <c r="J55" s="62"/>
      <c r="K55" s="62"/>
      <c r="L55" s="62"/>
      <c r="M55" s="62"/>
    </row>
    <row r="56" spans="1:13" ht="25.5">
      <c r="A56" s="62"/>
      <c r="B56" s="62"/>
      <c r="C56" s="62"/>
      <c r="D56" s="62"/>
      <c r="E56" s="62"/>
      <c r="F56" s="62"/>
      <c r="G56" s="62"/>
      <c r="H56" s="62"/>
      <c r="I56" s="62"/>
      <c r="J56" s="62"/>
      <c r="K56" s="62"/>
      <c r="L56" s="62"/>
      <c r="M56" s="62"/>
    </row>
    <row r="57" spans="1:13" ht="25.5">
      <c r="A57" s="62"/>
      <c r="B57" s="62"/>
      <c r="C57" s="62"/>
      <c r="D57" s="62"/>
      <c r="E57" s="62"/>
      <c r="F57" s="62"/>
      <c r="G57" s="62"/>
      <c r="H57" s="62"/>
      <c r="I57" s="62"/>
      <c r="J57" s="62"/>
      <c r="K57" s="62"/>
      <c r="L57" s="62"/>
      <c r="M57" s="62"/>
    </row>
    <row r="58" spans="1:13" ht="25.5">
      <c r="A58" s="62"/>
      <c r="B58" s="62"/>
      <c r="C58" s="62"/>
      <c r="D58" s="62"/>
      <c r="E58" s="62"/>
      <c r="F58" s="62"/>
      <c r="G58" s="62"/>
      <c r="H58" s="62"/>
      <c r="I58" s="62"/>
      <c r="J58" s="62"/>
      <c r="K58" s="62"/>
      <c r="L58" s="62"/>
      <c r="M58" s="62"/>
    </row>
    <row r="59" spans="1:13" ht="25.5">
      <c r="A59" s="62"/>
      <c r="B59" s="62"/>
      <c r="C59" s="62"/>
      <c r="D59" s="62"/>
      <c r="E59" s="62"/>
      <c r="F59" s="62"/>
      <c r="G59" s="62"/>
      <c r="H59" s="62"/>
      <c r="I59" s="62"/>
      <c r="J59" s="62"/>
      <c r="K59" s="62"/>
      <c r="L59" s="62"/>
      <c r="M59" s="62"/>
    </row>
    <row r="60" spans="1:13" ht="25.5">
      <c r="A60" s="62"/>
      <c r="B60" s="62"/>
      <c r="C60" s="62"/>
      <c r="D60" s="62"/>
      <c r="E60" s="62"/>
      <c r="F60" s="62"/>
      <c r="G60" s="62"/>
      <c r="H60" s="62"/>
      <c r="I60" s="62"/>
      <c r="J60" s="62"/>
      <c r="K60" s="62"/>
      <c r="L60" s="62"/>
      <c r="M60" s="62"/>
    </row>
    <row r="61" spans="1:13" ht="25.5">
      <c r="A61" s="62"/>
      <c r="B61" s="62"/>
      <c r="C61" s="62"/>
      <c r="D61" s="62"/>
      <c r="E61" s="62"/>
      <c r="F61" s="62"/>
      <c r="G61" s="62"/>
      <c r="H61" s="62"/>
      <c r="I61" s="62"/>
      <c r="J61" s="62"/>
      <c r="K61" s="62"/>
      <c r="L61" s="62"/>
      <c r="M61" s="62"/>
    </row>
    <row r="62" spans="1:13" ht="25.5">
      <c r="A62" s="62"/>
      <c r="B62" s="62"/>
      <c r="C62" s="62"/>
      <c r="D62" s="62"/>
      <c r="E62" s="62"/>
      <c r="F62" s="62"/>
      <c r="G62" s="62"/>
      <c r="H62" s="62"/>
      <c r="I62" s="62"/>
      <c r="J62" s="62"/>
      <c r="K62" s="62"/>
      <c r="L62" s="62"/>
      <c r="M62" s="62"/>
    </row>
    <row r="63" spans="1:13" ht="25.5">
      <c r="A63" s="62"/>
      <c r="B63" s="62"/>
      <c r="C63" s="62"/>
      <c r="D63" s="62"/>
      <c r="E63" s="62"/>
      <c r="F63" s="62"/>
      <c r="G63" s="62"/>
      <c r="H63" s="62"/>
      <c r="I63" s="62"/>
      <c r="J63" s="62"/>
      <c r="K63" s="62"/>
      <c r="L63" s="62"/>
      <c r="M63" s="62"/>
    </row>
    <row r="64" spans="1:13" ht="25.5">
      <c r="A64" s="62"/>
      <c r="B64" s="62"/>
      <c r="C64" s="62"/>
      <c r="D64" s="62"/>
      <c r="E64" s="62"/>
      <c r="F64" s="62"/>
      <c r="G64" s="62"/>
      <c r="H64" s="62"/>
      <c r="I64" s="62"/>
      <c r="J64" s="62"/>
      <c r="K64" s="62"/>
      <c r="L64" s="62"/>
      <c r="M64" s="62"/>
    </row>
    <row r="65" spans="1:13" ht="25.5">
      <c r="A65" s="62"/>
      <c r="B65" s="62"/>
      <c r="C65" s="62"/>
      <c r="D65" s="62"/>
      <c r="E65" s="62"/>
      <c r="F65" s="62"/>
      <c r="G65" s="62"/>
      <c r="H65" s="62"/>
      <c r="I65" s="62"/>
      <c r="J65" s="62"/>
      <c r="K65" s="62"/>
      <c r="L65" s="62"/>
      <c r="M65" s="62"/>
    </row>
    <row r="66" spans="1:13" ht="25.5">
      <c r="A66" s="62"/>
      <c r="B66" s="62"/>
      <c r="C66" s="62"/>
      <c r="D66" s="62"/>
      <c r="E66" s="62"/>
      <c r="F66" s="62"/>
      <c r="G66" s="62"/>
      <c r="H66" s="62"/>
      <c r="I66" s="62"/>
      <c r="J66" s="62"/>
      <c r="K66" s="62"/>
      <c r="L66" s="62"/>
      <c r="M66" s="62"/>
    </row>
    <row r="67" spans="1:13" ht="25.5">
      <c r="A67" s="62"/>
      <c r="B67" s="62"/>
      <c r="C67" s="62"/>
      <c r="D67" s="62"/>
      <c r="E67" s="62"/>
      <c r="F67" s="62"/>
      <c r="G67" s="62"/>
      <c r="H67" s="62"/>
      <c r="I67" s="62"/>
      <c r="J67" s="62"/>
      <c r="K67" s="62"/>
      <c r="L67" s="62"/>
      <c r="M67" s="62"/>
    </row>
    <row r="68" spans="1:13" ht="25.5">
      <c r="A68" s="62"/>
      <c r="B68" s="62"/>
      <c r="C68" s="62"/>
      <c r="D68" s="62"/>
      <c r="E68" s="62"/>
      <c r="F68" s="62"/>
      <c r="G68" s="62"/>
      <c r="H68" s="62"/>
      <c r="I68" s="62"/>
      <c r="J68" s="62"/>
      <c r="K68" s="62"/>
      <c r="L68" s="62"/>
      <c r="M68" s="62"/>
    </row>
    <row r="69" spans="1:13" ht="25.5">
      <c r="A69" s="62"/>
      <c r="B69" s="62"/>
      <c r="C69" s="62"/>
      <c r="D69" s="62"/>
      <c r="E69" s="62"/>
      <c r="F69" s="62"/>
      <c r="G69" s="62"/>
      <c r="H69" s="62"/>
      <c r="I69" s="62"/>
      <c r="J69" s="62"/>
      <c r="K69" s="62"/>
      <c r="L69" s="62"/>
      <c r="M69" s="62"/>
    </row>
    <row r="70" spans="1:13" ht="25.5">
      <c r="A70" s="62"/>
      <c r="B70" s="62"/>
      <c r="C70" s="62"/>
      <c r="D70" s="62"/>
      <c r="E70" s="62"/>
      <c r="F70" s="62"/>
      <c r="G70" s="62"/>
      <c r="H70" s="62"/>
      <c r="I70" s="62"/>
      <c r="J70" s="62"/>
      <c r="K70" s="62"/>
      <c r="L70" s="62"/>
      <c r="M70" s="62"/>
    </row>
    <row r="71" spans="1:13" ht="25.5">
      <c r="A71" s="62"/>
      <c r="B71" s="62"/>
      <c r="C71" s="62"/>
      <c r="D71" s="62"/>
      <c r="E71" s="62"/>
      <c r="F71" s="62"/>
      <c r="G71" s="62"/>
      <c r="H71" s="62"/>
      <c r="I71" s="62"/>
      <c r="J71" s="62"/>
      <c r="K71" s="62"/>
      <c r="L71" s="62"/>
      <c r="M71" s="62"/>
    </row>
    <row r="72" spans="1:13" ht="25.5">
      <c r="A72" s="62"/>
      <c r="B72" s="62"/>
      <c r="C72" s="62"/>
      <c r="D72" s="62"/>
      <c r="E72" s="62"/>
      <c r="F72" s="62"/>
      <c r="G72" s="62"/>
      <c r="H72" s="62"/>
      <c r="I72" s="62"/>
      <c r="J72" s="62"/>
      <c r="K72" s="62"/>
      <c r="L72" s="62"/>
      <c r="M72" s="62"/>
    </row>
    <row r="73" spans="1:13" ht="25.5">
      <c r="A73" s="62"/>
      <c r="B73" s="62"/>
      <c r="C73" s="62"/>
      <c r="D73" s="62"/>
      <c r="E73" s="62"/>
      <c r="F73" s="62"/>
      <c r="G73" s="62"/>
      <c r="H73" s="62"/>
      <c r="I73" s="62"/>
      <c r="J73" s="62"/>
      <c r="K73" s="62"/>
      <c r="L73" s="62"/>
      <c r="M73" s="62"/>
    </row>
    <row r="74" spans="1:13" ht="25.5">
      <c r="A74" s="62"/>
      <c r="B74" s="62"/>
      <c r="C74" s="62"/>
      <c r="D74" s="62"/>
      <c r="E74" s="62"/>
      <c r="F74" s="62"/>
      <c r="G74" s="62"/>
      <c r="H74" s="62"/>
      <c r="I74" s="62"/>
      <c r="J74" s="62"/>
      <c r="K74" s="62"/>
      <c r="L74" s="62"/>
      <c r="M74" s="62"/>
    </row>
    <row r="75" spans="1:13" ht="25.5">
      <c r="A75" s="62"/>
      <c r="B75" s="62"/>
      <c r="C75" s="62"/>
      <c r="D75" s="62"/>
      <c r="E75" s="62"/>
      <c r="F75" s="62"/>
      <c r="G75" s="62"/>
      <c r="H75" s="62"/>
      <c r="I75" s="62"/>
      <c r="J75" s="62"/>
      <c r="K75" s="62"/>
      <c r="L75" s="62"/>
      <c r="M75" s="62"/>
    </row>
    <row r="76" spans="1:13" ht="25.5">
      <c r="A76" s="62"/>
      <c r="B76" s="62"/>
      <c r="C76" s="62"/>
      <c r="D76" s="62"/>
      <c r="E76" s="62"/>
      <c r="F76" s="62"/>
      <c r="G76" s="62"/>
      <c r="H76" s="62"/>
      <c r="I76" s="62"/>
      <c r="J76" s="62"/>
      <c r="K76" s="62"/>
      <c r="L76" s="62"/>
      <c r="M76" s="62"/>
    </row>
    <row r="77" spans="1:13" ht="25.5">
      <c r="A77" s="62"/>
      <c r="B77" s="62"/>
      <c r="C77" s="62"/>
      <c r="D77" s="62"/>
      <c r="E77" s="62"/>
      <c r="F77" s="62"/>
      <c r="G77" s="62"/>
      <c r="H77" s="62"/>
      <c r="I77" s="62"/>
      <c r="J77" s="62"/>
      <c r="K77" s="62"/>
      <c r="L77" s="62"/>
      <c r="M77" s="62"/>
    </row>
    <row r="78" spans="1:13" ht="25.5">
      <c r="A78" s="61"/>
      <c r="B78" s="61"/>
      <c r="C78" s="61"/>
      <c r="D78" s="61"/>
      <c r="E78" s="61"/>
      <c r="F78" s="61"/>
      <c r="G78" s="61"/>
      <c r="H78" s="61"/>
      <c r="I78" s="61"/>
      <c r="J78" s="61"/>
      <c r="K78" s="61"/>
      <c r="L78" s="61"/>
      <c r="M78" s="61"/>
    </row>
  </sheetData>
  <sheetProtection password="B889" sheet="1"/>
  <mergeCells count="1">
    <mergeCell ref="B6:L6"/>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codeName="Sheet1"/>
  <dimension ref="A1:AE178"/>
  <sheetViews>
    <sheetView zoomScalePageLayoutView="0" workbookViewId="0" topLeftCell="A127">
      <selection activeCell="G134" sqref="G134"/>
    </sheetView>
  </sheetViews>
  <sheetFormatPr defaultColWidth="9.140625" defaultRowHeight="15"/>
  <cols>
    <col min="1" max="1" width="26.57421875" style="0" customWidth="1"/>
    <col min="2" max="2" width="14.7109375" style="0" customWidth="1"/>
    <col min="3" max="3" width="16.421875" style="0" customWidth="1"/>
    <col min="4" max="4" width="16.7109375" style="0" customWidth="1"/>
    <col min="5" max="5" width="17.140625" style="0" customWidth="1"/>
    <col min="6" max="6" width="13.57421875" style="0" customWidth="1"/>
    <col min="7" max="7" width="14.00390625" style="0" customWidth="1"/>
    <col min="8" max="8" width="15.7109375" style="0" customWidth="1"/>
    <col min="9" max="9" width="13.421875" style="0" customWidth="1"/>
    <col min="10" max="10" width="13.57421875" style="0" customWidth="1"/>
    <col min="11" max="11" width="14.8515625" style="0" customWidth="1"/>
    <col min="12" max="12" width="15.7109375" style="0" customWidth="1"/>
    <col min="13" max="13" width="14.140625" style="0" customWidth="1"/>
    <col min="14" max="14" width="13.28125" style="0" customWidth="1"/>
    <col min="15" max="15" width="14.28125" style="0" customWidth="1"/>
    <col min="16" max="16" width="15.00390625" style="0" customWidth="1"/>
    <col min="17" max="17" width="11.7109375" style="0" customWidth="1"/>
    <col min="18" max="18" width="13.57421875" style="0" customWidth="1"/>
    <col min="20" max="20" width="11.421875" style="0" customWidth="1"/>
    <col min="21" max="21" width="11.140625" style="0" customWidth="1"/>
  </cols>
  <sheetData>
    <row r="1" spans="1:31" ht="25.5">
      <c r="A1" s="141"/>
      <c r="B1" s="141"/>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row>
    <row r="2" spans="1:26" ht="29.25">
      <c r="A2" s="12" t="s">
        <v>230</v>
      </c>
      <c r="N2" s="12" t="s">
        <v>231</v>
      </c>
      <c r="T2" s="12" t="s">
        <v>254</v>
      </c>
      <c r="Z2" s="12" t="s">
        <v>286</v>
      </c>
    </row>
    <row r="3" ht="25.5">
      <c r="A3" s="18"/>
    </row>
    <row r="4" spans="1:31" ht="84.75" customHeight="1">
      <c r="A4" s="134" t="s">
        <v>169</v>
      </c>
      <c r="B4" s="134" t="s">
        <v>423</v>
      </c>
      <c r="C4" s="134" t="s">
        <v>424</v>
      </c>
      <c r="D4" s="134" t="s">
        <v>185</v>
      </c>
      <c r="E4" s="134" t="s">
        <v>214</v>
      </c>
      <c r="F4" s="130"/>
      <c r="G4" s="130"/>
      <c r="H4" s="135" t="s">
        <v>429</v>
      </c>
      <c r="I4" s="130"/>
      <c r="J4" s="130"/>
      <c r="K4" s="130"/>
      <c r="L4" s="130"/>
      <c r="M4" s="130"/>
      <c r="N4" s="134" t="s">
        <v>232</v>
      </c>
      <c r="O4" s="134" t="s">
        <v>68</v>
      </c>
      <c r="P4" s="134" t="s">
        <v>237</v>
      </c>
      <c r="Q4" s="130"/>
      <c r="R4" s="130"/>
      <c r="S4" s="130"/>
      <c r="T4" s="134" t="s">
        <v>260</v>
      </c>
      <c r="U4" s="134" t="s">
        <v>261</v>
      </c>
      <c r="V4" s="134" t="s">
        <v>262</v>
      </c>
      <c r="W4" s="130"/>
      <c r="X4" s="130"/>
      <c r="Y4" s="130"/>
      <c r="Z4" s="134" t="s">
        <v>284</v>
      </c>
      <c r="AA4" s="130"/>
      <c r="AB4" s="134" t="s">
        <v>295</v>
      </c>
      <c r="AC4" s="130"/>
      <c r="AD4" s="134" t="s">
        <v>306</v>
      </c>
      <c r="AE4" s="130"/>
    </row>
    <row r="5" spans="1:30" ht="25.5">
      <c r="A5" t="s">
        <v>170</v>
      </c>
      <c r="B5" t="s">
        <v>170</v>
      </c>
      <c r="C5" t="s">
        <v>170</v>
      </c>
      <c r="D5" t="s">
        <v>170</v>
      </c>
      <c r="E5" t="s">
        <v>418</v>
      </c>
      <c r="H5">
        <f>MATCH(G37,C5:C14,0)</f>
        <v>1</v>
      </c>
      <c r="N5" t="s">
        <v>247</v>
      </c>
      <c r="O5" t="s">
        <v>235</v>
      </c>
      <c r="P5" t="s">
        <v>170</v>
      </c>
      <c r="T5" t="s">
        <v>170</v>
      </c>
      <c r="AB5" t="s">
        <v>296</v>
      </c>
      <c r="AD5" t="s">
        <v>397</v>
      </c>
    </row>
    <row r="6" spans="1:30" ht="25.5">
      <c r="A6" t="s">
        <v>171</v>
      </c>
      <c r="B6" t="s">
        <v>175</v>
      </c>
      <c r="C6" t="s">
        <v>175</v>
      </c>
      <c r="D6" t="s">
        <v>186</v>
      </c>
      <c r="E6" t="s">
        <v>215</v>
      </c>
      <c r="N6" t="s">
        <v>233</v>
      </c>
      <c r="O6" t="s">
        <v>236</v>
      </c>
      <c r="P6" t="s">
        <v>238</v>
      </c>
      <c r="T6" t="s">
        <v>263</v>
      </c>
      <c r="U6" t="s">
        <v>170</v>
      </c>
      <c r="V6" t="s">
        <v>170</v>
      </c>
      <c r="Z6" t="s">
        <v>287</v>
      </c>
      <c r="AB6" t="s">
        <v>297</v>
      </c>
      <c r="AD6" t="s">
        <v>307</v>
      </c>
    </row>
    <row r="7" spans="1:30" ht="25.5">
      <c r="A7" t="s">
        <v>172</v>
      </c>
      <c r="B7" t="s">
        <v>176</v>
      </c>
      <c r="C7" t="s">
        <v>176</v>
      </c>
      <c r="D7" t="s">
        <v>187</v>
      </c>
      <c r="E7" t="s">
        <v>216</v>
      </c>
      <c r="N7" t="s">
        <v>234</v>
      </c>
      <c r="P7" t="s">
        <v>239</v>
      </c>
      <c r="T7" t="s">
        <v>264</v>
      </c>
      <c r="U7" t="s">
        <v>171</v>
      </c>
      <c r="V7" t="s">
        <v>171</v>
      </c>
      <c r="Z7" t="s">
        <v>292</v>
      </c>
      <c r="AB7" t="s">
        <v>298</v>
      </c>
      <c r="AD7" t="s">
        <v>308</v>
      </c>
    </row>
    <row r="8" spans="1:30" ht="25.5">
      <c r="A8" t="s">
        <v>173</v>
      </c>
      <c r="B8" t="s">
        <v>177</v>
      </c>
      <c r="C8" t="s">
        <v>177</v>
      </c>
      <c r="D8" t="s">
        <v>188</v>
      </c>
      <c r="E8" t="s">
        <v>217</v>
      </c>
      <c r="P8" t="s">
        <v>240</v>
      </c>
      <c r="T8" t="s">
        <v>265</v>
      </c>
      <c r="U8" t="s">
        <v>172</v>
      </c>
      <c r="V8" t="s">
        <v>172</v>
      </c>
      <c r="Z8" t="s">
        <v>288</v>
      </c>
      <c r="AB8" t="s">
        <v>299</v>
      </c>
      <c r="AD8" t="s">
        <v>309</v>
      </c>
    </row>
    <row r="9" spans="1:28" ht="25.5">
      <c r="A9" t="s">
        <v>174</v>
      </c>
      <c r="B9" t="s">
        <v>178</v>
      </c>
      <c r="C9" t="s">
        <v>178</v>
      </c>
      <c r="D9" t="s">
        <v>189</v>
      </c>
      <c r="E9" t="s">
        <v>221</v>
      </c>
      <c r="P9" t="s">
        <v>241</v>
      </c>
      <c r="T9" t="s">
        <v>266</v>
      </c>
      <c r="U9" t="s">
        <v>173</v>
      </c>
      <c r="V9" t="s">
        <v>173</v>
      </c>
      <c r="AB9" t="s">
        <v>300</v>
      </c>
    </row>
    <row r="10" spans="2:28" ht="25.5">
      <c r="B10" t="s">
        <v>422</v>
      </c>
      <c r="C10" t="s">
        <v>422</v>
      </c>
      <c r="D10" t="s">
        <v>209</v>
      </c>
      <c r="E10" t="s">
        <v>218</v>
      </c>
      <c r="P10" t="s">
        <v>242</v>
      </c>
      <c r="T10" t="s">
        <v>267</v>
      </c>
      <c r="U10" t="s">
        <v>174</v>
      </c>
      <c r="V10" t="s">
        <v>174</v>
      </c>
      <c r="AB10" t="s">
        <v>301</v>
      </c>
    </row>
    <row r="11" spans="2:28" ht="25.5">
      <c r="B11" t="s">
        <v>191</v>
      </c>
      <c r="C11" t="s">
        <v>425</v>
      </c>
      <c r="D11" t="s">
        <v>190</v>
      </c>
      <c r="E11" t="s">
        <v>219</v>
      </c>
      <c r="P11" t="s">
        <v>243</v>
      </c>
      <c r="AB11" t="s">
        <v>302</v>
      </c>
    </row>
    <row r="12" spans="3:28" ht="25.5">
      <c r="C12" t="s">
        <v>426</v>
      </c>
      <c r="E12" t="s">
        <v>220</v>
      </c>
      <c r="AB12" t="s">
        <v>115</v>
      </c>
    </row>
    <row r="13" spans="3:28" ht="25.5">
      <c r="C13" t="s">
        <v>427</v>
      </c>
      <c r="E13" t="s">
        <v>222</v>
      </c>
      <c r="AB13" t="s">
        <v>117</v>
      </c>
    </row>
    <row r="14" spans="3:28" ht="25.5">
      <c r="C14" t="s">
        <v>428</v>
      </c>
      <c r="E14" t="s">
        <v>181</v>
      </c>
      <c r="AB14" t="s">
        <v>303</v>
      </c>
    </row>
    <row r="15" ht="25.5">
      <c r="E15" t="s">
        <v>210</v>
      </c>
    </row>
    <row r="16" ht="25.5">
      <c r="E16" t="s">
        <v>211</v>
      </c>
    </row>
    <row r="17" ht="25.5">
      <c r="E17" t="s">
        <v>212</v>
      </c>
    </row>
    <row r="18" ht="25.5">
      <c r="E18" t="s">
        <v>31</v>
      </c>
    </row>
    <row r="19" ht="25.5">
      <c r="E19" t="s">
        <v>182</v>
      </c>
    </row>
    <row r="20" ht="25.5">
      <c r="E20" t="s">
        <v>183</v>
      </c>
    </row>
    <row r="21" ht="25.5">
      <c r="E21" t="s">
        <v>213</v>
      </c>
    </row>
    <row r="22" ht="25.5">
      <c r="E22" t="s">
        <v>35</v>
      </c>
    </row>
    <row r="23" ht="25.5">
      <c r="E23" t="s">
        <v>180</v>
      </c>
    </row>
    <row r="24" ht="25.5">
      <c r="E24" t="s">
        <v>179</v>
      </c>
    </row>
    <row r="25" ht="25.5">
      <c r="E25" t="s">
        <v>184</v>
      </c>
    </row>
    <row r="26" spans="1:31" ht="25.5">
      <c r="A26" s="141"/>
      <c r="B26" s="141"/>
      <c r="C26" s="141"/>
      <c r="D26" s="141"/>
      <c r="E26" s="141"/>
      <c r="F26" s="141"/>
      <c r="G26" s="141"/>
      <c r="H26" s="141"/>
      <c r="I26" s="141"/>
      <c r="J26" s="141"/>
      <c r="K26" s="141"/>
      <c r="L26" s="141"/>
      <c r="M26" s="141"/>
      <c r="N26" s="141"/>
      <c r="O26" s="141"/>
      <c r="P26" s="141"/>
      <c r="Q26" s="141"/>
      <c r="R26" s="141"/>
      <c r="S26" s="141"/>
      <c r="T26" s="141"/>
      <c r="U26" s="141"/>
      <c r="V26" s="141"/>
      <c r="W26" s="141"/>
      <c r="X26" s="141"/>
      <c r="Y26" s="141"/>
      <c r="Z26" s="141"/>
      <c r="AA26" s="141"/>
      <c r="AB26" s="141"/>
      <c r="AC26" s="141"/>
      <c r="AD26" s="141"/>
      <c r="AE26" s="141"/>
    </row>
    <row r="27" spans="1:31" ht="25.5">
      <c r="A27" s="140"/>
      <c r="B27" s="140"/>
      <c r="C27" s="140"/>
      <c r="D27" s="140"/>
      <c r="E27" s="140"/>
      <c r="F27" s="140"/>
      <c r="G27" s="140"/>
      <c r="H27" s="140"/>
      <c r="I27" s="140"/>
      <c r="J27" s="140"/>
      <c r="K27" s="140"/>
      <c r="L27" s="140"/>
      <c r="M27" s="140"/>
      <c r="N27" s="140"/>
      <c r="O27" s="140"/>
      <c r="P27" s="140"/>
      <c r="Q27" s="140"/>
      <c r="R27" s="140"/>
      <c r="S27" s="140"/>
      <c r="T27" s="140"/>
      <c r="U27" s="140"/>
      <c r="V27" s="140"/>
      <c r="W27" s="140"/>
      <c r="X27" s="140"/>
      <c r="Y27" s="140"/>
      <c r="Z27" s="140"/>
      <c r="AA27" s="140"/>
      <c r="AB27" s="140"/>
      <c r="AC27" s="140"/>
      <c r="AD27" s="140"/>
      <c r="AE27" s="140"/>
    </row>
    <row r="28" spans="1:18" ht="68.25" customHeight="1">
      <c r="A28" s="20" t="s">
        <v>0</v>
      </c>
      <c r="N28" s="182" t="s">
        <v>444</v>
      </c>
      <c r="O28" s="183"/>
      <c r="P28" s="182" t="s">
        <v>445</v>
      </c>
      <c r="Q28" s="183"/>
      <c r="R28" s="183"/>
    </row>
    <row r="29" spans="1:18" ht="78" customHeight="1">
      <c r="A29" s="139" t="s">
        <v>200</v>
      </c>
      <c r="G29" s="134" t="s">
        <v>196</v>
      </c>
      <c r="H29" s="134" t="s">
        <v>197</v>
      </c>
      <c r="I29" s="134"/>
      <c r="J29" s="134" t="s">
        <v>332</v>
      </c>
      <c r="K29" s="135" t="s">
        <v>293</v>
      </c>
      <c r="L29" s="134" t="s">
        <v>207</v>
      </c>
      <c r="M29" s="134" t="s">
        <v>208</v>
      </c>
      <c r="N29" s="136" t="s">
        <v>223</v>
      </c>
      <c r="O29" s="137" t="s">
        <v>224</v>
      </c>
      <c r="P29" s="138" t="s">
        <v>329</v>
      </c>
      <c r="Q29" s="134" t="s">
        <v>448</v>
      </c>
      <c r="R29" s="134" t="s">
        <v>449</v>
      </c>
    </row>
    <row r="30" spans="1:18" ht="25.5">
      <c r="A30" t="s">
        <v>206</v>
      </c>
      <c r="G30" t="s">
        <v>170</v>
      </c>
      <c r="H30" t="s">
        <v>418</v>
      </c>
      <c r="J30" s="16">
        <f>IF(G30="None",0,IF(G30="Under 2 miles",1,IF(G30="2 to 10 miles",6,IF(G30="11 to 30 miles",20.5,IF(G30="31 to 50 miles",40.5,IF(G30="51 to 100 miles",50,IF(G30="Over 100 miles",100)))))))</f>
        <v>0</v>
      </c>
      <c r="K30">
        <f>MATCH(H30,$E$5:$E$25,0)</f>
        <v>1</v>
      </c>
      <c r="L30">
        <f>CHOOSE(K30,0,3.977,4.5,4.935,6.968,3.236,4.034,4.034,5.45,0,0.99,3.229,5.343,3.334,0.658,0.83,0.853,2.715,0,0,2.62)</f>
        <v>0</v>
      </c>
      <c r="M30">
        <f>CHOOSE(K30,0,0.274,0.31,0.34,0.48,0.231,0.288,0.288,0.389,0,0.15,0.222,0.34,0.238,0.047,0.085,0.114,0.187,0,0,0.103)</f>
        <v>0</v>
      </c>
      <c r="N30" s="26">
        <f>J30*L30</f>
        <v>0</v>
      </c>
      <c r="O30" s="27">
        <f>J30*M30</f>
        <v>0</v>
      </c>
      <c r="P30" s="24" t="e">
        <f>(J30/($D$109/10))*$D$110</f>
        <v>#DIV/0!</v>
      </c>
      <c r="Q30" s="24" t="e">
        <f aca="true" t="shared" si="0" ref="Q30:R33">L30*P30</f>
        <v>#DIV/0!</v>
      </c>
      <c r="R30" s="24" t="e">
        <f t="shared" si="0"/>
        <v>#DIV/0!</v>
      </c>
    </row>
    <row r="31" spans="1:18" ht="25.5">
      <c r="A31" t="s">
        <v>192</v>
      </c>
      <c r="G31" t="s">
        <v>170</v>
      </c>
      <c r="H31" t="s">
        <v>418</v>
      </c>
      <c r="J31" s="16">
        <f>IF(G31="None",0,IF(G31="Under 2 miles",1,IF(G31="2 to 10 miles",6,IF(G31="11 to 30 miles",20.5,IF(G31="31 to 50 miles",40.5,IF(G31="51 to 100 miles",50,IF(G31="Over 100 miles",100)))))))</f>
        <v>0</v>
      </c>
      <c r="K31">
        <f>MATCH(H31,$E$5:$E$25,0)</f>
        <v>1</v>
      </c>
      <c r="L31">
        <f>CHOOSE(K31,0,3.977,4.5,4.935,6.968,3.236,4.034,4.034,5.45,0,0.99,3.229,5.343,3.334,0.658,0.83,0.853,2.715,0,0,2.62)</f>
        <v>0</v>
      </c>
      <c r="M31">
        <f>CHOOSE(K31,0,0.274,0.31,0.34,0.48,0.231,0.288,0.288,0.389,0,0.15,0.222,0.34,0.238,0.047,0.085,0.114,0.187,0,0,0.103)</f>
        <v>0</v>
      </c>
      <c r="N31" s="26">
        <f>J31*L31</f>
        <v>0</v>
      </c>
      <c r="O31" s="27">
        <f>J31*M31</f>
        <v>0</v>
      </c>
      <c r="P31" s="24" t="e">
        <f>(J31/($D$109/10))*$D$110</f>
        <v>#DIV/0!</v>
      </c>
      <c r="Q31" s="24" t="e">
        <f t="shared" si="0"/>
        <v>#DIV/0!</v>
      </c>
      <c r="R31" s="24" t="e">
        <f t="shared" si="0"/>
        <v>#DIV/0!</v>
      </c>
    </row>
    <row r="32" spans="1:18" ht="25.5">
      <c r="A32" t="s">
        <v>193</v>
      </c>
      <c r="G32" t="s">
        <v>170</v>
      </c>
      <c r="H32" t="s">
        <v>418</v>
      </c>
      <c r="J32" s="16">
        <f>IF(G32="None",0,IF(G32="Under 2 miles",1,IF(G32="2 to 10 miles",6,IF(G32="11 to 30 miles",20.5,IF(G32="31 to 50 miles",40.5,IF(G32="51 to 100 miles",50,IF(G32="Over 100 miles",100)))))))</f>
        <v>0</v>
      </c>
      <c r="K32">
        <f>MATCH(H32,$E$5:$E$25,0)</f>
        <v>1</v>
      </c>
      <c r="L32">
        <f>CHOOSE(K32,0,3.977,4.5,4.935,6.968,3.236,4.034,4.034,5.45,0,0.99,3.229,5.343,3.334,0.658,0.83,0.853,2.715,0,0,2.62)</f>
        <v>0</v>
      </c>
      <c r="M32">
        <f>CHOOSE(K32,0,0.274,0.31,0.34,0.48,0.231,0.288,0.288,0.389,0,0.15,0.222,0.34,0.238,0.047,0.085,0.114,0.187,0,0,0.103)</f>
        <v>0</v>
      </c>
      <c r="N32" s="26">
        <f>J32*L32</f>
        <v>0</v>
      </c>
      <c r="O32" s="27">
        <f>J32*M32</f>
        <v>0</v>
      </c>
      <c r="P32" s="24" t="e">
        <f>(J32/($D$109/10))*$D$110</f>
        <v>#DIV/0!</v>
      </c>
      <c r="Q32" s="24" t="e">
        <f t="shared" si="0"/>
        <v>#DIV/0!</v>
      </c>
      <c r="R32" s="24" t="e">
        <f t="shared" si="0"/>
        <v>#DIV/0!</v>
      </c>
    </row>
    <row r="33" spans="1:18" ht="25.5">
      <c r="A33" t="s">
        <v>194</v>
      </c>
      <c r="G33" t="s">
        <v>170</v>
      </c>
      <c r="H33" t="s">
        <v>418</v>
      </c>
      <c r="J33" s="16">
        <f>IF(G33="None",0,IF(G33="Under 2 miles",1,IF(G33="2 to 10 miles",6,IF(G33="11 to 30 miles",20.5,IF(G33="31 to 50 miles",40.5,IF(G33="51 to 100 miles",50,IF(G33="Over 100 miles",100)))))))</f>
        <v>0</v>
      </c>
      <c r="K33">
        <f>MATCH(H33,$E$5:$E$25,0)</f>
        <v>1</v>
      </c>
      <c r="L33">
        <f>CHOOSE(K33,0,3.977,4.5,4.935,6.968,3.236,4.034,4.034,5.45,0,0.99,3.229,5.343,3.334,0.658,0.83,0.853,2.715,0,0,2.62)</f>
        <v>0</v>
      </c>
      <c r="M33">
        <f>CHOOSE(K33,0,0.274,0.31,0.34,0.48,0.231,0.288,0.288,0.389,0,0.15,0.222,0.34,0.238,0.047,0.085,0.114,0.187,0,0,0.103)</f>
        <v>0</v>
      </c>
      <c r="N33" s="26">
        <f>J33*L33</f>
        <v>0</v>
      </c>
      <c r="O33" s="27">
        <f>J33*M33</f>
        <v>0</v>
      </c>
      <c r="P33" s="24" t="e">
        <f>(J33/($D$109/10))*$D$110</f>
        <v>#DIV/0!</v>
      </c>
      <c r="Q33" s="24" t="e">
        <f t="shared" si="0"/>
        <v>#DIV/0!</v>
      </c>
      <c r="R33" s="24" t="e">
        <f t="shared" si="0"/>
        <v>#DIV/0!</v>
      </c>
    </row>
    <row r="34" spans="13:18" ht="25.5">
      <c r="M34" s="22" t="s">
        <v>319</v>
      </c>
      <c r="N34" s="28">
        <f>SUM(N30:N33)</f>
        <v>0</v>
      </c>
      <c r="O34" s="29">
        <f>SUM(O30:O33)</f>
        <v>0</v>
      </c>
      <c r="P34" s="25" t="e">
        <f>SUM(P30:P33)</f>
        <v>#DIV/0!</v>
      </c>
      <c r="Q34" s="25" t="e">
        <f>SUM(Q30:Q33)</f>
        <v>#DIV/0!</v>
      </c>
      <c r="R34" s="25" t="e">
        <f>SUM(R30:R33)</f>
        <v>#DIV/0!</v>
      </c>
    </row>
    <row r="35" spans="1:16" ht="43.5" customHeight="1">
      <c r="A35" s="139" t="s">
        <v>201</v>
      </c>
      <c r="F35" s="134" t="s">
        <v>195</v>
      </c>
      <c r="G35" s="134" t="s">
        <v>196</v>
      </c>
      <c r="H35" s="134" t="s">
        <v>197</v>
      </c>
      <c r="I35" s="134" t="s">
        <v>198</v>
      </c>
      <c r="J35" s="134" t="s">
        <v>199</v>
      </c>
      <c r="N35" s="131" t="s">
        <v>360</v>
      </c>
      <c r="P35" s="131" t="s">
        <v>361</v>
      </c>
    </row>
    <row r="36" spans="1:18" ht="25.5">
      <c r="A36" t="s">
        <v>202</v>
      </c>
      <c r="G36" t="s">
        <v>170</v>
      </c>
      <c r="H36" t="s">
        <v>418</v>
      </c>
      <c r="J36" s="16">
        <f>IF(G36="None",0,IF(G36="Under 2 miles",1,IF(G36="2 to 10 miles",6,IF(G36="11 to 30 miles",20.5,IF(G36="31 to 50 miles",40.5,IF(G36="51 to 100 miles",50,IF(G36="Over 100 miles",100)))))))</f>
        <v>0</v>
      </c>
      <c r="K36">
        <f>MATCH(H36,$E$5:$E$25,0)</f>
        <v>1</v>
      </c>
      <c r="L36">
        <f>CHOOSE(K36,0,3.977,4.5,4.935,6.968,3.236,4.034,4.034,5.45,0,0.99,3.229,5.343,3.334,0.658,0.83,0.853,2.715,0,0,2.62)</f>
        <v>0</v>
      </c>
      <c r="M36">
        <f>CHOOSE(K36,0,0.274,0.31,0.34,0.48,0.231,0.288,0.288,0.389,0,0.15,0.222,0.34,0.238,0.047,0.085,0.114,0.187,0,0,0.103)</f>
        <v>0</v>
      </c>
      <c r="N36" s="26">
        <f>J36*L36</f>
        <v>0</v>
      </c>
      <c r="O36" s="27">
        <f>J36*M36</f>
        <v>0</v>
      </c>
      <c r="P36" s="24">
        <f>(J36/($D$115/10))</f>
        <v>0</v>
      </c>
      <c r="Q36" s="24">
        <f aca="true" t="shared" si="1" ref="Q36:R39">L36*P36</f>
        <v>0</v>
      </c>
      <c r="R36" s="24">
        <f t="shared" si="1"/>
        <v>0</v>
      </c>
    </row>
    <row r="37" spans="1:18" ht="25.5">
      <c r="A37" t="s">
        <v>203</v>
      </c>
      <c r="G37" t="s">
        <v>170</v>
      </c>
      <c r="H37" t="s">
        <v>418</v>
      </c>
      <c r="J37" s="16">
        <f>CHOOSE(H5,0,1,6,20.5,40.5,75.5,125.5,175.5,250.5,300)</f>
        <v>0</v>
      </c>
      <c r="K37">
        <f>MATCH(H37,$E$5:$E$25,0)</f>
        <v>1</v>
      </c>
      <c r="L37">
        <f>CHOOSE(K37,0,3.977,4.5,4.935,6.968,3.236,4.034,4.034,5.45,0,0.99,3.229,5.343,3.334,0.658,0.83,0.853,2.715,0,0,2.62)</f>
        <v>0</v>
      </c>
      <c r="M37">
        <f>CHOOSE(K37,0,0.274,0.31,0.34,0.48,0.231,0.288,0.288,0.389,0,0.15,0.222,0.34,0.238,0.047,0.085,0.114,0.187,0,0,0.103)</f>
        <v>0</v>
      </c>
      <c r="N37" s="26">
        <f>J37*L37</f>
        <v>0</v>
      </c>
      <c r="O37" s="27">
        <f>J37*M37</f>
        <v>0</v>
      </c>
      <c r="P37" s="24">
        <f>(J37/($D$115/10))</f>
        <v>0</v>
      </c>
      <c r="Q37" s="24">
        <f t="shared" si="1"/>
        <v>0</v>
      </c>
      <c r="R37" s="24">
        <f t="shared" si="1"/>
        <v>0</v>
      </c>
    </row>
    <row r="38" spans="1:18" ht="25.5">
      <c r="A38" t="s">
        <v>204</v>
      </c>
      <c r="G38" t="s">
        <v>170</v>
      </c>
      <c r="H38" t="s">
        <v>418</v>
      </c>
      <c r="J38" s="16">
        <f>IF(G38="None",0,IF(G38="Under 2 miles",1,IF(G38="2 to 10 miles",6,IF(G38="11 to 30 miles",20.5,IF(G38="31 to 50 miles",40.5,IF(G38="51 to 100 miles",50,IF(G38="Over 100 miles",100)))))))</f>
        <v>0</v>
      </c>
      <c r="K38">
        <f>MATCH(H38,$E$5:$E$25,0)</f>
        <v>1</v>
      </c>
      <c r="L38">
        <f>CHOOSE(K38,0,3.977,4.5,4.935,6.968,3.236,4.034,4.034,5.45,0,0.99,3.229,5.343,3.334,0.658,0.83,0.853,2.715,0,0,2.62)</f>
        <v>0</v>
      </c>
      <c r="M38">
        <f>CHOOSE(K38,0,0.274,0.31,0.34,0.48,0.231,0.288,0.288,0.389,0,0.15,0.222,0.34,0.238,0.047,0.085,0.114,0.187,0,0,0.103)</f>
        <v>0</v>
      </c>
      <c r="N38" s="26">
        <f>J38*L38</f>
        <v>0</v>
      </c>
      <c r="O38" s="27">
        <f>J38*M38</f>
        <v>0</v>
      </c>
      <c r="P38" s="24">
        <f>(J38/($D$115/10))</f>
        <v>0</v>
      </c>
      <c r="Q38" s="24">
        <f t="shared" si="1"/>
        <v>0</v>
      </c>
      <c r="R38" s="24">
        <f t="shared" si="1"/>
        <v>0</v>
      </c>
    </row>
    <row r="39" spans="1:18" ht="25.5">
      <c r="A39" t="s">
        <v>205</v>
      </c>
      <c r="F39" t="s">
        <v>170</v>
      </c>
      <c r="G39" t="s">
        <v>170</v>
      </c>
      <c r="H39" t="s">
        <v>418</v>
      </c>
      <c r="I39">
        <f>IF(F39="None",0,IF(F39="One",1,IF(F39="Two",2,IF(F39="3 to 5",4,IF(F39="6 or more",6)))))</f>
        <v>0</v>
      </c>
      <c r="J39" s="16">
        <f>IF(G39="None",0,IF(G39="Under 20 miles",10,IF(G39="21 to 100 miles",60.5,IF(G39="101 to 200 miles",150.5,IF(G39="201 to 400 miles",300.5,IF(G39="401 to 1000 miles",700.5,IF(G39="Over 1000 miles",1000)))))))</f>
        <v>0</v>
      </c>
      <c r="K39">
        <f>MATCH(H39,$E$5:$E$25,0)</f>
        <v>1</v>
      </c>
      <c r="L39">
        <f>CHOOSE(K39,0,3.977,4.5,4.935,6.968,3.236,4.034,4.034,5.45,0,0.99,3.229,5.343,3.334,0.658,0.83,0.853,2.715,0,0,2.62)</f>
        <v>0</v>
      </c>
      <c r="M39">
        <f>CHOOSE(K39,0,0.274,0.31,0.34,0.48,0.231,0.288,0.288,0.389,0,0.15,0.222,0.34,0.238,0.047,0.085,0.114,0.187,0,0,0.103)</f>
        <v>0</v>
      </c>
      <c r="N39" s="26">
        <f>J39*L39</f>
        <v>0</v>
      </c>
      <c r="O39" s="27">
        <f>J39*M39</f>
        <v>0</v>
      </c>
      <c r="P39" s="24">
        <f>((I39*J39)/($D$115/10))</f>
        <v>0</v>
      </c>
      <c r="Q39" s="24">
        <f t="shared" si="1"/>
        <v>0</v>
      </c>
      <c r="R39" s="24">
        <f t="shared" si="1"/>
        <v>0</v>
      </c>
    </row>
    <row r="40" spans="13:21" ht="27" thickBot="1">
      <c r="M40" s="31" t="s">
        <v>319</v>
      </c>
      <c r="N40" s="33">
        <f>SUM(N36:N39)</f>
        <v>0</v>
      </c>
      <c r="O40" s="34">
        <f>SUM(O36:O39)</f>
        <v>0</v>
      </c>
      <c r="P40" s="32">
        <f>SUM(P36:P39)</f>
        <v>0</v>
      </c>
      <c r="Q40" s="32">
        <f>SUM(Q36:Q39)</f>
        <v>0</v>
      </c>
      <c r="R40" s="32">
        <f>SUM(R36:R39)</f>
        <v>0</v>
      </c>
      <c r="T40" s="131" t="s">
        <v>385</v>
      </c>
      <c r="U40" s="131" t="s">
        <v>383</v>
      </c>
    </row>
    <row r="41" spans="12:21" ht="26.25" thickBot="1">
      <c r="L41" s="58" t="s">
        <v>359</v>
      </c>
      <c r="M41" s="59"/>
      <c r="N41" s="59"/>
      <c r="O41" s="59"/>
      <c r="P41" s="53" t="e">
        <f>SUM(P34,P40)</f>
        <v>#DIV/0!</v>
      </c>
      <c r="Q41" s="53" t="e">
        <f>SUM(Q34,Q40)</f>
        <v>#DIV/0!</v>
      </c>
      <c r="R41" s="53" t="e">
        <f>SUM(R34,R40)</f>
        <v>#DIV/0!</v>
      </c>
      <c r="T41" s="55">
        <f>IF(ISERROR(Q41/P41),0,Q41/P41)</f>
        <v>0</v>
      </c>
      <c r="U41" s="55" t="str">
        <f>IF(ISERROR(R41/P41),"0",R41/P41)</f>
        <v>0</v>
      </c>
    </row>
    <row r="43" spans="1:16" ht="66" customHeight="1">
      <c r="A43" s="20" t="s">
        <v>3</v>
      </c>
      <c r="L43" s="182" t="s">
        <v>450</v>
      </c>
      <c r="M43" s="183"/>
      <c r="N43" s="182" t="s">
        <v>446</v>
      </c>
      <c r="O43" s="183"/>
      <c r="P43" s="183"/>
    </row>
    <row r="44" spans="1:16" ht="183.75">
      <c r="A44" s="134" t="s">
        <v>225</v>
      </c>
      <c r="D44" s="134" t="s">
        <v>229</v>
      </c>
      <c r="E44" s="134" t="s">
        <v>244</v>
      </c>
      <c r="F44" s="134" t="s">
        <v>245</v>
      </c>
      <c r="G44" s="134" t="s">
        <v>246</v>
      </c>
      <c r="H44" s="134" t="s">
        <v>256</v>
      </c>
      <c r="I44" s="134" t="s">
        <v>257</v>
      </c>
      <c r="J44" s="134" t="s">
        <v>258</v>
      </c>
      <c r="K44" s="134" t="s">
        <v>259</v>
      </c>
      <c r="L44" s="136" t="s">
        <v>333</v>
      </c>
      <c r="M44" s="134" t="s">
        <v>334</v>
      </c>
      <c r="N44" s="134" t="s">
        <v>335</v>
      </c>
      <c r="O44" s="134" t="s">
        <v>336</v>
      </c>
      <c r="P44" s="134" t="s">
        <v>337</v>
      </c>
    </row>
    <row r="45" spans="1:16" ht="25.5">
      <c r="A45" t="s">
        <v>226</v>
      </c>
      <c r="D45" t="s">
        <v>170</v>
      </c>
      <c r="E45" t="s">
        <v>247</v>
      </c>
      <c r="F45" t="s">
        <v>235</v>
      </c>
      <c r="G45">
        <f>IF(D45="None",0,IF(D45="1 to 5",3,IF(D45="6 to 15",10.5,IF(D45="16 to 20",18,IF(D45="21 to 35",28,IF(D45="36 to 50",43,50))))))</f>
        <v>0</v>
      </c>
      <c r="H45">
        <f>IF(E45="High powered",0.36,IF(E45="Medium powered",0.216,0.108))</f>
        <v>0.36</v>
      </c>
      <c r="I45">
        <f>IF(E45="High powered",0.048,IF(E45="Medium powered",0.029,0.014))</f>
        <v>0.048</v>
      </c>
      <c r="J45">
        <f>IF(F45="CRT Monitor",0.252,0.126)</f>
        <v>0.252</v>
      </c>
      <c r="K45">
        <f>IF(F45="CRT Monitor",0.034,0.017)</f>
        <v>0.034</v>
      </c>
      <c r="L45" s="26">
        <f>(H45+J45)*G45</f>
        <v>0</v>
      </c>
      <c r="M45" s="24">
        <f>G45*(I45+K45)</f>
        <v>0</v>
      </c>
      <c r="N45">
        <f>G45*$D$110</f>
        <v>0</v>
      </c>
      <c r="O45" s="24" t="e">
        <f>((G45*$D$110)*(H45+J45))/($D$109/10)</f>
        <v>#DIV/0!</v>
      </c>
      <c r="P45" s="24" t="e">
        <f>((G45*$D$110)*(I45+K45))/($D$109/10)</f>
        <v>#DIV/0!</v>
      </c>
    </row>
    <row r="46" spans="1:16" ht="25.5">
      <c r="A46" t="s">
        <v>227</v>
      </c>
      <c r="D46" t="s">
        <v>170</v>
      </c>
      <c r="G46">
        <f>IF(D46="None",0,IF(D46="1 to 5",3,IF(D46="6 to 15",10.5,IF(D46="16 to 20",18,IF(D46="21 to 35",28,IF(D46="36 to 50",43,50))))))</f>
        <v>0</v>
      </c>
      <c r="H46">
        <v>0.108</v>
      </c>
      <c r="I46">
        <v>0.014</v>
      </c>
      <c r="L46" s="26">
        <f>G46*H46</f>
        <v>0</v>
      </c>
      <c r="M46" s="24">
        <f>G46*I46</f>
        <v>0</v>
      </c>
      <c r="N46">
        <f>G46*$D$110</f>
        <v>0</v>
      </c>
      <c r="O46" s="24" t="e">
        <f>((G46*$D$110)*H46)/($D$109/10)</f>
        <v>#DIV/0!</v>
      </c>
      <c r="P46" s="24" t="e">
        <f>(($G$46*$D$110)*I46)/($D$109/10)</f>
        <v>#DIV/0!</v>
      </c>
    </row>
    <row r="47" spans="1:16" ht="25.5">
      <c r="A47" t="s">
        <v>71</v>
      </c>
      <c r="D47" t="s">
        <v>170</v>
      </c>
      <c r="G47">
        <f>IF(D47="None",0,IF(D47="1 to 5",3,IF(D47="6 to 15",10.5,IF(D47="16 to 20",18,IF(D47="21 to 35",28,IF(D47="36 to 50",43,50))))))</f>
        <v>0</v>
      </c>
      <c r="H47">
        <v>0.014</v>
      </c>
      <c r="I47">
        <v>0.002</v>
      </c>
      <c r="L47" s="26">
        <f>G47*H47</f>
        <v>0</v>
      </c>
      <c r="M47" s="24">
        <f>G47*I47</f>
        <v>0</v>
      </c>
      <c r="N47">
        <f>G47*$D$110</f>
        <v>0</v>
      </c>
      <c r="O47" s="24" t="e">
        <f>((G47*$D$110)*H47)/($D$109/10)</f>
        <v>#DIV/0!</v>
      </c>
      <c r="P47" s="24" t="e">
        <f>(($G47*$D$110)*I47)/($D$109/10)</f>
        <v>#DIV/0!</v>
      </c>
    </row>
    <row r="48" spans="1:16" ht="25.5">
      <c r="A48" t="s">
        <v>228</v>
      </c>
      <c r="D48" t="s">
        <v>170</v>
      </c>
      <c r="G48">
        <f>IF(D48="None",0,IF(D48="1 to 5",3,IF(D48="6 to 15",10.5,IF(D48="16 to 20",18,IF(D48="21 to 35",28,IF(D48="36 to 50",43,50))))))</f>
        <v>0</v>
      </c>
      <c r="H48">
        <v>0.0008</v>
      </c>
      <c r="I48">
        <v>0.0001</v>
      </c>
      <c r="L48" s="26">
        <f>G48*H48</f>
        <v>0</v>
      </c>
      <c r="M48" s="24">
        <f>G48*I48</f>
        <v>0</v>
      </c>
      <c r="N48">
        <f>G48*$D$110</f>
        <v>0</v>
      </c>
      <c r="O48" s="24" t="e">
        <f>((G48*$D$110)*H48)/($D$109/10)</f>
        <v>#DIV/0!</v>
      </c>
      <c r="P48" s="24" t="e">
        <f>(($G48*$D$110)*I48)/($D$109/10)</f>
        <v>#DIV/0!</v>
      </c>
    </row>
    <row r="49" spans="6:16" ht="25.5">
      <c r="F49" s="22" t="s">
        <v>319</v>
      </c>
      <c r="G49" s="22">
        <f>SUM(G45:G48)</f>
        <v>0</v>
      </c>
      <c r="K49" s="21" t="s">
        <v>320</v>
      </c>
      <c r="L49" s="28">
        <f>SUM(L45:L48)</f>
        <v>0</v>
      </c>
      <c r="M49" s="25">
        <f>SUM(M45:M48)</f>
        <v>0</v>
      </c>
      <c r="N49" s="22">
        <f>SUM(N45:N48)</f>
        <v>0</v>
      </c>
      <c r="O49" s="25" t="e">
        <f>SUM(O45:O48)</f>
        <v>#DIV/0!</v>
      </c>
      <c r="P49" s="25" t="e">
        <f>SUM(P45:P48)</f>
        <v>#DIV/0!</v>
      </c>
    </row>
    <row r="50" spans="1:19" ht="26.25">
      <c r="A50" t="s">
        <v>255</v>
      </c>
      <c r="D50" t="s">
        <v>170</v>
      </c>
      <c r="G50">
        <f>IF(D50="None",0,IF(D50="1 to 5",3,IF(D50="6 to 15",10.5,IF(D50="16 to 20",18,IF(D50="21 to 35",28,IF(D50="36 to 50",43,50))))))</f>
        <v>0</v>
      </c>
      <c r="H50">
        <v>0.7</v>
      </c>
      <c r="I50">
        <v>0.094</v>
      </c>
      <c r="L50" s="26">
        <f>G50*H50</f>
        <v>0</v>
      </c>
      <c r="M50" s="24">
        <f>G50*I50</f>
        <v>0</v>
      </c>
      <c r="N50">
        <f>G50*$D$110</f>
        <v>0</v>
      </c>
      <c r="O50" s="24" t="e">
        <f>((G50*$D$110)*H50)/($D$109/10)</f>
        <v>#DIV/0!</v>
      </c>
      <c r="P50" s="24" t="e">
        <f>(($G50*$D$110)*I50)/($D$109/10)</f>
        <v>#DIV/0!</v>
      </c>
      <c r="R50" s="131" t="s">
        <v>386</v>
      </c>
      <c r="S50" s="131" t="s">
        <v>384</v>
      </c>
    </row>
    <row r="51" spans="11:19" ht="25.5">
      <c r="K51" s="21" t="s">
        <v>321</v>
      </c>
      <c r="L51" s="28">
        <f>SUM(L49:L50)</f>
        <v>0</v>
      </c>
      <c r="M51" s="25">
        <f>SUM(M49:M50)</f>
        <v>0</v>
      </c>
      <c r="N51" s="22"/>
      <c r="O51" s="50" t="e">
        <f>SUM(O49:O50)</f>
        <v>#DIV/0!</v>
      </c>
      <c r="P51" s="50" t="e">
        <f>SUM(P49:P50)</f>
        <v>#DIV/0!</v>
      </c>
      <c r="R51" s="55" t="str">
        <f>IF(ISERROR(O51/N49),"0",O51/N49)</f>
        <v>0</v>
      </c>
      <c r="S51" s="55" t="str">
        <f>IF(ISERROR(P51/N49),"0",P51/N49)</f>
        <v>0</v>
      </c>
    </row>
    <row r="53" ht="33" customHeight="1">
      <c r="G53" s="131" t="s">
        <v>451</v>
      </c>
    </row>
    <row r="54" spans="1:8" ht="50.25" customHeight="1">
      <c r="A54" s="131" t="s">
        <v>248</v>
      </c>
      <c r="E54" s="134" t="s">
        <v>251</v>
      </c>
      <c r="F54" s="134" t="s">
        <v>252</v>
      </c>
      <c r="G54" s="134" t="s">
        <v>251</v>
      </c>
      <c r="H54" s="134" t="s">
        <v>252</v>
      </c>
    </row>
    <row r="55" spans="1:8" ht="25.5">
      <c r="A55" t="s">
        <v>249</v>
      </c>
      <c r="D55" t="b">
        <v>0</v>
      </c>
      <c r="E55">
        <f>IF(D55=TRUE,7073,0)</f>
        <v>0</v>
      </c>
      <c r="F55">
        <f>IF(D55=TRUE,588,0)</f>
        <v>0</v>
      </c>
      <c r="G55" s="26">
        <f aca="true" t="shared" si="2" ref="G55:H58">E55/36</f>
        <v>0</v>
      </c>
      <c r="H55" s="30">
        <f t="shared" si="2"/>
        <v>0</v>
      </c>
    </row>
    <row r="56" spans="1:8" ht="25.5">
      <c r="A56" t="s">
        <v>66</v>
      </c>
      <c r="D56" t="b">
        <v>0</v>
      </c>
      <c r="E56">
        <f>IF(D56=TRUE,3675,0)</f>
        <v>0</v>
      </c>
      <c r="F56">
        <f>IF(D56=TRUE,249,0)</f>
        <v>0</v>
      </c>
      <c r="G56" s="26">
        <f t="shared" si="2"/>
        <v>0</v>
      </c>
      <c r="H56" s="30">
        <f t="shared" si="2"/>
        <v>0</v>
      </c>
    </row>
    <row r="57" spans="1:8" ht="25.5">
      <c r="A57" t="s">
        <v>250</v>
      </c>
      <c r="D57" t="b">
        <v>0</v>
      </c>
      <c r="E57">
        <f>IF(D57=TRUE,600,0)</f>
        <v>0</v>
      </c>
      <c r="F57">
        <f>IF(D57=TRUE,150,0)</f>
        <v>0</v>
      </c>
      <c r="G57" s="26">
        <f t="shared" si="2"/>
        <v>0</v>
      </c>
      <c r="H57" s="30">
        <f t="shared" si="2"/>
        <v>0</v>
      </c>
    </row>
    <row r="58" spans="1:8" ht="25.5">
      <c r="A58" t="s">
        <v>228</v>
      </c>
      <c r="D58" t="b">
        <v>0</v>
      </c>
      <c r="E58">
        <f>IF(D58=TRUE,100,0)</f>
        <v>0</v>
      </c>
      <c r="F58">
        <f>IF(D58=TRUE,75,0)</f>
        <v>0</v>
      </c>
      <c r="G58" s="26">
        <f t="shared" si="2"/>
        <v>0</v>
      </c>
      <c r="H58" s="30">
        <f t="shared" si="2"/>
        <v>0</v>
      </c>
    </row>
    <row r="59" spans="4:8" ht="25.5">
      <c r="D59" s="31" t="s">
        <v>319</v>
      </c>
      <c r="E59" s="31">
        <f>SUM(E55:E58)</f>
        <v>0</v>
      </c>
      <c r="F59" s="31">
        <f>SUM(F55:F58)</f>
        <v>0</v>
      </c>
      <c r="G59" s="51">
        <f>SUM(G55:G58)</f>
        <v>0</v>
      </c>
      <c r="H59" s="52">
        <f>SUM(H55:H58)</f>
        <v>0</v>
      </c>
    </row>
    <row r="60" spans="1:3" ht="25.5">
      <c r="A60" s="16"/>
      <c r="B60" s="16" t="s">
        <v>362</v>
      </c>
      <c r="C60" s="16" t="s">
        <v>358</v>
      </c>
    </row>
    <row r="61" spans="1:3" ht="25.5">
      <c r="A61" s="16" t="s">
        <v>447</v>
      </c>
      <c r="B61" s="55" t="e">
        <f>O51+G59</f>
        <v>#DIV/0!</v>
      </c>
      <c r="C61" s="56" t="e">
        <f>P51+H59</f>
        <v>#DIV/0!</v>
      </c>
    </row>
    <row r="62" spans="1:2" ht="25.5">
      <c r="A62" s="16" t="s">
        <v>399</v>
      </c>
      <c r="B62" s="54">
        <f>COUNTIF(D55:D58,TRUE)</f>
        <v>0</v>
      </c>
    </row>
    <row r="64" ht="29.25">
      <c r="A64" s="20" t="s">
        <v>253</v>
      </c>
    </row>
    <row r="65" spans="1:11" ht="50.25" customHeight="1">
      <c r="A65" s="131" t="s">
        <v>268</v>
      </c>
      <c r="G65" s="184" t="s">
        <v>330</v>
      </c>
      <c r="H65" s="185"/>
      <c r="I65" s="184" t="s">
        <v>452</v>
      </c>
      <c r="J65" s="185"/>
      <c r="K65" s="185"/>
    </row>
    <row r="66" spans="3:11" ht="85.5">
      <c r="C66" s="134" t="s">
        <v>276</v>
      </c>
      <c r="D66" s="134" t="s">
        <v>279</v>
      </c>
      <c r="E66" s="134" t="s">
        <v>277</v>
      </c>
      <c r="F66" s="134" t="s">
        <v>278</v>
      </c>
      <c r="G66" s="136" t="s">
        <v>454</v>
      </c>
      <c r="H66" s="137" t="s">
        <v>453</v>
      </c>
      <c r="I66" s="136" t="s">
        <v>338</v>
      </c>
      <c r="J66" s="138" t="s">
        <v>6</v>
      </c>
      <c r="K66" s="138" t="s">
        <v>291</v>
      </c>
    </row>
    <row r="67" spans="1:11" ht="25.5">
      <c r="A67" t="s">
        <v>269</v>
      </c>
      <c r="C67" t="s">
        <v>170</v>
      </c>
      <c r="D67">
        <f>IF(C67="None",0,IF(C67="0 to 10 sheets",5,IF(C67="11 to 25 sheets",18,IF(C67="26 to 50 sheets",39,IF(C67="51 to 100 sheets",75.5,IF(C67="Over 100 sheets",100))))))</f>
        <v>0</v>
      </c>
      <c r="E67">
        <v>0.1477</v>
      </c>
      <c r="F67">
        <v>0.0115</v>
      </c>
      <c r="G67" s="26">
        <f>D67*E67</f>
        <v>0</v>
      </c>
      <c r="H67" s="27">
        <f>D67*F67</f>
        <v>0</v>
      </c>
      <c r="I67" s="26" t="e">
        <f>($D67/($D$109/10))*$D$110</f>
        <v>#DIV/0!</v>
      </c>
      <c r="J67" s="30" t="e">
        <f>E67*I67</f>
        <v>#DIV/0!</v>
      </c>
      <c r="K67" s="30" t="e">
        <f>F67*I67</f>
        <v>#DIV/0!</v>
      </c>
    </row>
    <row r="68" spans="1:11" ht="25.5">
      <c r="A68" t="s">
        <v>270</v>
      </c>
      <c r="C68" t="s">
        <v>170</v>
      </c>
      <c r="D68">
        <f>IF(C68="None",0,IF(C68="0 to 10 sheets",5,IF(C68="11 to 25 sheets",18,IF(C68="26 to 50 sheets",39,IF(C68="51 to 100 sheets",75.5,IF(C68="Over 100 sheets",100))))))</f>
        <v>0</v>
      </c>
      <c r="E68">
        <v>0.1477</v>
      </c>
      <c r="F68">
        <v>0.0115</v>
      </c>
      <c r="G68" s="26">
        <f>D68*E68</f>
        <v>0</v>
      </c>
      <c r="H68" s="27">
        <f>D68*F68</f>
        <v>0</v>
      </c>
      <c r="I68" s="26" t="e">
        <f>($D68/($D$109/10))*$D$110</f>
        <v>#DIV/0!</v>
      </c>
      <c r="J68" s="30" t="e">
        <f>E68*I68</f>
        <v>#DIV/0!</v>
      </c>
      <c r="K68" s="30" t="e">
        <f>F68*I68</f>
        <v>#DIV/0!</v>
      </c>
    </row>
    <row r="69" spans="6:11" ht="25.5">
      <c r="F69" s="31" t="s">
        <v>319</v>
      </c>
      <c r="G69" s="33">
        <f>SUM(G67:G68)</f>
        <v>0</v>
      </c>
      <c r="H69" s="34">
        <f>SUM(H67:H68)</f>
        <v>0</v>
      </c>
      <c r="I69" s="33" t="e">
        <f>SUM(I67:I68)</f>
        <v>#DIV/0!</v>
      </c>
      <c r="J69" s="63" t="e">
        <f>SUM(J67:J68)</f>
        <v>#DIV/0!</v>
      </c>
      <c r="K69" s="63" t="e">
        <f>SUM(K67:K68)</f>
        <v>#DIV/0!</v>
      </c>
    </row>
    <row r="71" spans="1:10" ht="41.25" customHeight="1">
      <c r="A71" s="131" t="s">
        <v>271</v>
      </c>
      <c r="E71" s="184" t="s">
        <v>339</v>
      </c>
      <c r="F71" s="183"/>
      <c r="G71" s="184" t="s">
        <v>455</v>
      </c>
      <c r="H71" s="183"/>
      <c r="I71" s="184" t="s">
        <v>456</v>
      </c>
      <c r="J71" s="183"/>
    </row>
    <row r="72" spans="3:10" ht="63.75" customHeight="1">
      <c r="C72" s="134" t="s">
        <v>282</v>
      </c>
      <c r="D72" s="134" t="s">
        <v>283</v>
      </c>
      <c r="E72" s="134" t="s">
        <v>280</v>
      </c>
      <c r="F72" s="134" t="s">
        <v>281</v>
      </c>
      <c r="G72" s="136" t="s">
        <v>6</v>
      </c>
      <c r="H72" s="137" t="s">
        <v>291</v>
      </c>
      <c r="I72" s="136" t="s">
        <v>6</v>
      </c>
      <c r="J72" s="137" t="s">
        <v>291</v>
      </c>
    </row>
    <row r="73" spans="1:10" ht="25.5">
      <c r="A73" t="s">
        <v>131</v>
      </c>
      <c r="C73" t="s">
        <v>170</v>
      </c>
      <c r="D73">
        <f>IF(C73="None",0,IF(C73="One",1,IF(C73="Two",2,IF(C73="3 to 5",4,IF(C73="6 or more",6)))))</f>
        <v>0</v>
      </c>
      <c r="E73">
        <v>81.95</v>
      </c>
      <c r="F73">
        <v>4.54</v>
      </c>
      <c r="G73" s="26">
        <f>D73*E73</f>
        <v>0</v>
      </c>
      <c r="H73" s="27">
        <f>D73*F73</f>
        <v>0</v>
      </c>
      <c r="I73" s="26" t="e">
        <f>G73/($D$109/10)</f>
        <v>#DIV/0!</v>
      </c>
      <c r="J73" s="27" t="e">
        <f>H73/($D$109/10)</f>
        <v>#DIV/0!</v>
      </c>
    </row>
    <row r="74" spans="1:10" ht="25.5">
      <c r="A74" t="s">
        <v>272</v>
      </c>
      <c r="C74" t="s">
        <v>170</v>
      </c>
      <c r="D74">
        <f>IF(C74="None",0,IF(C74="One",1,IF(C74="Two",2,IF(C74="3 to 5",4,IF(C74="6 or more",6)))))</f>
        <v>0</v>
      </c>
      <c r="E74">
        <v>6.65</v>
      </c>
      <c r="F74">
        <v>0.57</v>
      </c>
      <c r="G74" s="26">
        <f>D74*E74</f>
        <v>0</v>
      </c>
      <c r="H74" s="27">
        <f>D74*F74</f>
        <v>0</v>
      </c>
      <c r="I74" s="26" t="e">
        <f>G74/($D$109/10)</f>
        <v>#DIV/0!</v>
      </c>
      <c r="J74" s="27" t="e">
        <f>H74/($D$109/10)</f>
        <v>#DIV/0!</v>
      </c>
    </row>
    <row r="75" spans="6:10" ht="25.5">
      <c r="F75" s="31" t="s">
        <v>319</v>
      </c>
      <c r="G75" s="33">
        <f>SUM(G73:G74)</f>
        <v>0</v>
      </c>
      <c r="H75" s="34">
        <f>SUM(H73:H74)</f>
        <v>0</v>
      </c>
      <c r="I75" s="64" t="e">
        <f>SUM(I73:I74)</f>
        <v>#DIV/0!</v>
      </c>
      <c r="J75" s="65" t="e">
        <f>SUM(J73:J74)</f>
        <v>#DIV/0!</v>
      </c>
    </row>
    <row r="77" spans="1:10" ht="39.75" customHeight="1">
      <c r="A77" s="131" t="s">
        <v>273</v>
      </c>
      <c r="E77" s="131" t="s">
        <v>340</v>
      </c>
      <c r="G77" s="184" t="s">
        <v>458</v>
      </c>
      <c r="H77" s="183"/>
      <c r="I77" s="184" t="s">
        <v>457</v>
      </c>
      <c r="J77" s="183"/>
    </row>
    <row r="78" spans="5:10" ht="26.25">
      <c r="E78" s="131" t="s">
        <v>6</v>
      </c>
      <c r="F78" s="131" t="s">
        <v>291</v>
      </c>
      <c r="G78" s="132" t="s">
        <v>6</v>
      </c>
      <c r="H78" s="133" t="s">
        <v>291</v>
      </c>
      <c r="I78" s="132" t="s">
        <v>6</v>
      </c>
      <c r="J78" s="133" t="s">
        <v>291</v>
      </c>
    </row>
    <row r="79" spans="1:10" ht="25.5">
      <c r="A79" t="s">
        <v>131</v>
      </c>
      <c r="C79" t="s">
        <v>170</v>
      </c>
      <c r="D79">
        <f>IF(C79="None",0,IF(C79="One",1,IF(C79="Two",2,IF(C79="3 to 5",4,IF(C79="6 or more",6)))))</f>
        <v>0</v>
      </c>
      <c r="E79">
        <v>81.95</v>
      </c>
      <c r="F79">
        <v>4.54</v>
      </c>
      <c r="G79" s="26">
        <f>D79*E79</f>
        <v>0</v>
      </c>
      <c r="H79" s="27">
        <f>D79*F79</f>
        <v>0</v>
      </c>
      <c r="I79" s="26" t="e">
        <f aca="true" t="shared" si="3" ref="I79:J81">G79/($D$109/10)</f>
        <v>#DIV/0!</v>
      </c>
      <c r="J79" s="27" t="e">
        <f t="shared" si="3"/>
        <v>#DIV/0!</v>
      </c>
    </row>
    <row r="80" spans="1:10" ht="25.5">
      <c r="A80" t="s">
        <v>274</v>
      </c>
      <c r="C80" t="s">
        <v>170</v>
      </c>
      <c r="D80">
        <f>IF(C80="None",0,IF(C80="One",1,IF(C80="Two",2,IF(C80="3 to 5",4,IF(C80="6 or more",6)))))</f>
        <v>0</v>
      </c>
      <c r="E80">
        <v>6.65</v>
      </c>
      <c r="F80">
        <v>0.57</v>
      </c>
      <c r="G80" s="26">
        <f>D80*E80</f>
        <v>0</v>
      </c>
      <c r="H80" s="27">
        <f>D80*F80</f>
        <v>0</v>
      </c>
      <c r="I80" s="26" t="e">
        <f t="shared" si="3"/>
        <v>#DIV/0!</v>
      </c>
      <c r="J80" s="27" t="e">
        <f t="shared" si="3"/>
        <v>#DIV/0!</v>
      </c>
    </row>
    <row r="81" spans="1:10" ht="25.5">
      <c r="A81" t="s">
        <v>275</v>
      </c>
      <c r="C81" t="s">
        <v>170</v>
      </c>
      <c r="D81">
        <f>IF(C81="None",0,IF(C81="One",1,IF(C81="Two",2,IF(C81="3 to 5",4,IF(C81="6 or more",6)))))</f>
        <v>0</v>
      </c>
      <c r="E81">
        <v>15.3</v>
      </c>
      <c r="F81">
        <v>5.8</v>
      </c>
      <c r="G81" s="26">
        <f>D81*E81</f>
        <v>0</v>
      </c>
      <c r="H81" s="27">
        <f>D81*F81</f>
        <v>0</v>
      </c>
      <c r="I81" s="26" t="e">
        <f t="shared" si="3"/>
        <v>#DIV/0!</v>
      </c>
      <c r="J81" s="27" t="e">
        <f t="shared" si="3"/>
        <v>#DIV/0!</v>
      </c>
    </row>
    <row r="82" spans="6:10" ht="25.5">
      <c r="F82" s="31" t="s">
        <v>319</v>
      </c>
      <c r="G82" s="33">
        <f>SUM(G79:G81)</f>
        <v>0</v>
      </c>
      <c r="H82" s="34">
        <f>SUM(H79:H81)</f>
        <v>0</v>
      </c>
      <c r="I82" s="64" t="e">
        <f>SUM(I79:I81)</f>
        <v>#DIV/0!</v>
      </c>
      <c r="J82" s="65" t="e">
        <f>SUM(J79:J81)</f>
        <v>#DIV/0!</v>
      </c>
    </row>
    <row r="83" spans="3:4" ht="25.5">
      <c r="C83" s="16" t="s">
        <v>362</v>
      </c>
      <c r="D83" s="16" t="s">
        <v>358</v>
      </c>
    </row>
    <row r="84" spans="1:4" ht="25.5">
      <c r="A84" s="56" t="s">
        <v>363</v>
      </c>
      <c r="B84" s="56"/>
      <c r="C84" s="55" t="e">
        <f>SUM(J69,I75,I82)</f>
        <v>#DIV/0!</v>
      </c>
      <c r="D84" s="56" t="e">
        <f>SUM(K69,J75,J82)</f>
        <v>#DIV/0!</v>
      </c>
    </row>
    <row r="86" ht="29.25">
      <c r="A86" s="20" t="s">
        <v>285</v>
      </c>
    </row>
    <row r="87" ht="29.25">
      <c r="A87" s="20"/>
    </row>
    <row r="88" ht="26.25">
      <c r="A88" s="131" t="s">
        <v>284</v>
      </c>
    </row>
    <row r="89" spans="3:5" ht="62.25" customHeight="1">
      <c r="C89" s="131" t="s">
        <v>289</v>
      </c>
      <c r="D89" s="134" t="s">
        <v>459</v>
      </c>
      <c r="E89" s="134" t="s">
        <v>358</v>
      </c>
    </row>
    <row r="90" spans="4:5" ht="25.5">
      <c r="D90">
        <f>IF(C90="A university or college hall of residence",1281,IF(C90="A room in a house or flat or lodgings",1969,IF(C90="Your permanent, usual, or main home",0,0)))</f>
        <v>0</v>
      </c>
      <c r="E90">
        <f>IF(C90="A university or college hall of residence",78,IF(C90="A room in a house or flat or lodgings",96,IF(C90="Your permanent, usual, or main home",0,0)))</f>
        <v>0</v>
      </c>
    </row>
    <row r="91" spans="1:13" ht="48.75" customHeight="1">
      <c r="A91" s="131" t="s">
        <v>294</v>
      </c>
      <c r="I91" s="131" t="s">
        <v>330</v>
      </c>
      <c r="K91" s="184" t="s">
        <v>460</v>
      </c>
      <c r="L91" s="184"/>
      <c r="M91" s="184"/>
    </row>
    <row r="92" spans="3:13" ht="43.5" customHeight="1">
      <c r="C92" s="134" t="s">
        <v>305</v>
      </c>
      <c r="D92" s="134" t="s">
        <v>304</v>
      </c>
      <c r="E92" s="134" t="s">
        <v>314</v>
      </c>
      <c r="F92" s="134" t="s">
        <v>341</v>
      </c>
      <c r="G92" s="134" t="s">
        <v>310</v>
      </c>
      <c r="H92" s="134" t="s">
        <v>311</v>
      </c>
      <c r="I92" s="136" t="s">
        <v>312</v>
      </c>
      <c r="J92" s="137" t="s">
        <v>313</v>
      </c>
      <c r="K92" s="136" t="s">
        <v>342</v>
      </c>
      <c r="L92" s="138" t="s">
        <v>6</v>
      </c>
      <c r="M92" s="138" t="s">
        <v>291</v>
      </c>
    </row>
    <row r="93" spans="3:13" ht="25.5">
      <c r="C93" t="s">
        <v>397</v>
      </c>
      <c r="D93" t="s">
        <v>296</v>
      </c>
      <c r="E93">
        <f>IF(C93="None or not applicable",0,IF(C93="1 to 2 hours per week",1.5,IF(C93="2 to 4 hours per week",3,IF(C93="Over 4 hours per week",4))))</f>
        <v>0</v>
      </c>
      <c r="F93">
        <f>MATCH(D93,AB5:AB14,0)</f>
        <v>1</v>
      </c>
      <c r="G93">
        <f>CHOOSE(F93,15.68,15.4,11.78,16.24,13.52,7.2,21.6,10.8,6.62,2.77)</f>
        <v>15.68</v>
      </c>
      <c r="H93">
        <f>CHOOSE(F93,0.89,0.87,0.67,1.28,1.17,0.96,1.22,0.69,0.19,0.24)</f>
        <v>0.89</v>
      </c>
      <c r="I93" s="19">
        <f>E93*G93</f>
        <v>0</v>
      </c>
      <c r="J93" s="23">
        <f>E93*H93</f>
        <v>0</v>
      </c>
      <c r="K93" s="19" t="e">
        <f>(E93*D110)/(D109/10)</f>
        <v>#DIV/0!</v>
      </c>
      <c r="L93" s="57" t="e">
        <f>G93*K93</f>
        <v>#DIV/0!</v>
      </c>
      <c r="M93" s="57" t="e">
        <f>H93*K93</f>
        <v>#DIV/0!</v>
      </c>
    </row>
    <row r="95" spans="3:4" ht="105">
      <c r="C95" s="134" t="s">
        <v>362</v>
      </c>
      <c r="D95" s="134" t="s">
        <v>358</v>
      </c>
    </row>
    <row r="96" spans="1:4" ht="25.5">
      <c r="A96" s="56" t="s">
        <v>364</v>
      </c>
      <c r="B96" s="54"/>
      <c r="C96" s="56" t="e">
        <f>D90+L93</f>
        <v>#DIV/0!</v>
      </c>
      <c r="D96" s="56" t="e">
        <f>E90+M93</f>
        <v>#DIV/0!</v>
      </c>
    </row>
    <row r="97" spans="1:5" ht="26.25">
      <c r="A97" s="131" t="s">
        <v>393</v>
      </c>
      <c r="E97" s="54">
        <f>H93</f>
        <v>0.89</v>
      </c>
    </row>
    <row r="98" ht="29.25">
      <c r="A98" s="20" t="s">
        <v>322</v>
      </c>
    </row>
    <row r="99" spans="1:4" ht="26.25">
      <c r="A99" s="131" t="s">
        <v>315</v>
      </c>
      <c r="B99" s="131" t="s">
        <v>318</v>
      </c>
      <c r="C99" s="131" t="s">
        <v>362</v>
      </c>
      <c r="D99" s="131" t="s">
        <v>358</v>
      </c>
    </row>
    <row r="100" spans="1:4" ht="25.5">
      <c r="A100" t="s">
        <v>316</v>
      </c>
      <c r="B100" t="b">
        <v>0</v>
      </c>
      <c r="C100" s="54">
        <f>IF(B100=TRUE,825.74,IF(B101=TRUE,152.11,0))</f>
        <v>0</v>
      </c>
      <c r="D100" s="54">
        <f>IF(B100=TRUE,76.69,IF(B101=TRUE,15.51,0))</f>
        <v>0</v>
      </c>
    </row>
    <row r="101" spans="1:2" ht="25.5">
      <c r="A101" t="s">
        <v>317</v>
      </c>
      <c r="B101" t="b">
        <v>0</v>
      </c>
    </row>
    <row r="102" spans="1:3" ht="25.5">
      <c r="A102" t="s">
        <v>403</v>
      </c>
      <c r="C102">
        <f>IF(B100=TRUE,"Campus based",IF(B101=TRUE,"Distance based",0))</f>
        <v>0</v>
      </c>
    </row>
    <row r="104" spans="1:31" ht="25.5">
      <c r="A104" s="140"/>
      <c r="B104" s="140"/>
      <c r="C104" s="140"/>
      <c r="D104" s="140"/>
      <c r="E104" s="140"/>
      <c r="F104" s="140"/>
      <c r="G104" s="140"/>
      <c r="H104" s="140"/>
      <c r="I104" s="140"/>
      <c r="J104" s="140"/>
      <c r="K104" s="140"/>
      <c r="L104" s="140"/>
      <c r="M104" s="140"/>
      <c r="N104" s="140"/>
      <c r="O104" s="140"/>
      <c r="P104" s="140"/>
      <c r="Q104" s="140"/>
      <c r="R104" s="140"/>
      <c r="S104" s="140"/>
      <c r="T104" s="140"/>
      <c r="U104" s="85"/>
      <c r="V104" s="85"/>
      <c r="W104" s="85"/>
      <c r="X104" s="85"/>
      <c r="Y104" s="85"/>
      <c r="Z104" s="85"/>
      <c r="AA104" s="85"/>
      <c r="AB104" s="85"/>
      <c r="AC104" s="85"/>
      <c r="AD104" s="85"/>
      <c r="AE104" s="85"/>
    </row>
    <row r="105" spans="1:31" ht="25.5">
      <c r="A105" s="62"/>
      <c r="B105" s="62"/>
      <c r="C105" s="62"/>
      <c r="D105" s="62"/>
      <c r="E105" s="62"/>
      <c r="F105" s="62"/>
      <c r="G105" s="62"/>
      <c r="H105" s="62"/>
      <c r="I105" s="62"/>
      <c r="J105" s="62"/>
      <c r="K105" s="62"/>
      <c r="L105" s="62"/>
      <c r="M105" s="62"/>
      <c r="N105" s="62"/>
      <c r="O105" s="62"/>
      <c r="P105" s="62"/>
      <c r="Q105" s="62"/>
      <c r="R105" s="62"/>
      <c r="S105" s="62"/>
      <c r="T105" s="62"/>
      <c r="U105" s="85"/>
      <c r="V105" s="85"/>
      <c r="W105" s="85"/>
      <c r="X105" s="85"/>
      <c r="Y105" s="85"/>
      <c r="Z105" s="85"/>
      <c r="AA105" s="85"/>
      <c r="AB105" s="85"/>
      <c r="AC105" s="85"/>
      <c r="AD105" s="85"/>
      <c r="AE105" s="85"/>
    </row>
    <row r="107" ht="29.25">
      <c r="A107" s="20" t="s">
        <v>323</v>
      </c>
    </row>
    <row r="108" ht="25.5">
      <c r="A108" s="16" t="s">
        <v>324</v>
      </c>
    </row>
    <row r="109" ht="25.5">
      <c r="A109" s="16" t="s">
        <v>325</v>
      </c>
    </row>
    <row r="110" ht="25.5">
      <c r="A110" s="16" t="s">
        <v>343</v>
      </c>
    </row>
    <row r="111" spans="1:4" ht="25.5">
      <c r="A111" s="16" t="s">
        <v>326</v>
      </c>
      <c r="D111" t="b">
        <v>1</v>
      </c>
    </row>
    <row r="112" spans="1:4" ht="25.5">
      <c r="A112" s="16" t="s">
        <v>366</v>
      </c>
      <c r="D112" t="b">
        <v>0</v>
      </c>
    </row>
    <row r="113" spans="1:4" ht="25.5">
      <c r="A113" s="16" t="s">
        <v>327</v>
      </c>
      <c r="D113" t="b">
        <v>0</v>
      </c>
    </row>
    <row r="114" ht="25.5">
      <c r="A114" s="60" t="s">
        <v>328</v>
      </c>
    </row>
    <row r="115" spans="1:4" ht="25.5">
      <c r="A115" s="16" t="s">
        <v>331</v>
      </c>
      <c r="D115">
        <f>IF(D111=TRUE,60,IF(D112=TRUE,30,IF(D113=TRUE,D114)))</f>
        <v>60</v>
      </c>
    </row>
    <row r="117" spans="1:31" ht="25.5">
      <c r="A117" s="62"/>
      <c r="B117" s="62"/>
      <c r="C117" s="62"/>
      <c r="D117" s="62"/>
      <c r="E117" s="62"/>
      <c r="F117" s="62"/>
      <c r="G117" s="85"/>
      <c r="H117" s="85"/>
      <c r="I117" s="85"/>
      <c r="J117" s="85"/>
      <c r="K117" s="85"/>
      <c r="L117" s="85"/>
      <c r="M117" s="85"/>
      <c r="N117" s="85"/>
      <c r="O117" s="85"/>
      <c r="P117" s="85"/>
      <c r="Q117" s="85"/>
      <c r="R117" s="85"/>
      <c r="S117" s="85"/>
      <c r="T117" s="85"/>
      <c r="U117" s="85"/>
      <c r="V117" s="85"/>
      <c r="W117" s="85"/>
      <c r="X117" s="85"/>
      <c r="Y117" s="85"/>
      <c r="Z117" s="85"/>
      <c r="AA117" s="85"/>
      <c r="AB117" s="85"/>
      <c r="AC117" s="85"/>
      <c r="AD117" s="85"/>
      <c r="AE117" s="85"/>
    </row>
    <row r="118" spans="1:31" ht="25.5">
      <c r="A118" s="142"/>
      <c r="B118" s="142"/>
      <c r="C118" s="142"/>
      <c r="D118" s="142"/>
      <c r="E118" s="142"/>
      <c r="F118" s="142"/>
      <c r="G118" s="85"/>
      <c r="H118" s="85"/>
      <c r="I118" s="85"/>
      <c r="J118" s="85"/>
      <c r="K118" s="85"/>
      <c r="L118" s="85"/>
      <c r="M118" s="85"/>
      <c r="N118" s="85"/>
      <c r="O118" s="85"/>
      <c r="P118" s="85"/>
      <c r="Q118" s="85"/>
      <c r="R118" s="85"/>
      <c r="S118" s="85"/>
      <c r="T118" s="85"/>
      <c r="U118" s="85"/>
      <c r="V118" s="85"/>
      <c r="W118" s="85"/>
      <c r="X118" s="85"/>
      <c r="Y118" s="85"/>
      <c r="Z118" s="85"/>
      <c r="AA118" s="85"/>
      <c r="AB118" s="85"/>
      <c r="AC118" s="85"/>
      <c r="AD118" s="85"/>
      <c r="AE118" s="85"/>
    </row>
    <row r="120" ht="29.25">
      <c r="A120" s="20" t="s">
        <v>352</v>
      </c>
    </row>
    <row r="121" spans="1:4" ht="25.5">
      <c r="A121" t="s">
        <v>355</v>
      </c>
      <c r="D121">
        <f>D108</f>
        <v>0</v>
      </c>
    </row>
    <row r="122" spans="1:4" ht="25.5">
      <c r="A122" t="s">
        <v>353</v>
      </c>
      <c r="D122">
        <f>D109</f>
        <v>0</v>
      </c>
    </row>
    <row r="123" spans="1:4" ht="25.5">
      <c r="A123" t="s">
        <v>354</v>
      </c>
      <c r="D123">
        <f>D110</f>
        <v>0</v>
      </c>
    </row>
    <row r="124" spans="1:5" ht="25.5">
      <c r="A124" t="s">
        <v>365</v>
      </c>
      <c r="E124">
        <f>D115</f>
        <v>60</v>
      </c>
    </row>
    <row r="126" spans="1:5" ht="63" customHeight="1">
      <c r="A126" s="16"/>
      <c r="B126" s="134" t="s">
        <v>357</v>
      </c>
      <c r="C126" s="134" t="s">
        <v>461</v>
      </c>
      <c r="D126" s="134" t="s">
        <v>376</v>
      </c>
      <c r="E126" s="134" t="s">
        <v>377</v>
      </c>
    </row>
    <row r="127" spans="1:5" ht="25.5">
      <c r="A127" t="s">
        <v>356</v>
      </c>
      <c r="B127" s="24" t="e">
        <f>Q41</f>
        <v>#DIV/0!</v>
      </c>
      <c r="C127" s="24" t="e">
        <f>R41</f>
        <v>#DIV/0!</v>
      </c>
      <c r="D127" s="24" t="e">
        <f>(B127/$B$139)*100</f>
        <v>#DIV/0!</v>
      </c>
      <c r="E127" s="24" t="e">
        <f>(C127/$C$139)*100</f>
        <v>#DIV/0!</v>
      </c>
    </row>
    <row r="128" spans="1:5" ht="25.5">
      <c r="A128" t="s">
        <v>367</v>
      </c>
      <c r="B128" s="24" t="e">
        <f>Q34</f>
        <v>#DIV/0!</v>
      </c>
      <c r="C128" s="24" t="e">
        <f>R34</f>
        <v>#DIV/0!</v>
      </c>
      <c r="D128" s="24" t="e">
        <f aca="true" t="shared" si="4" ref="D128:D139">(B128/$B$139)*100</f>
        <v>#DIV/0!</v>
      </c>
      <c r="E128" s="24" t="e">
        <f aca="true" t="shared" si="5" ref="E128:E139">(C128/$C$139)*100</f>
        <v>#DIV/0!</v>
      </c>
    </row>
    <row r="129" spans="1:5" ht="25.5">
      <c r="A129" t="s">
        <v>368</v>
      </c>
      <c r="B129" s="24">
        <f>Q40</f>
        <v>0</v>
      </c>
      <c r="C129" s="24">
        <f>R40</f>
        <v>0</v>
      </c>
      <c r="D129" s="24" t="e">
        <f t="shared" si="4"/>
        <v>#DIV/0!</v>
      </c>
      <c r="E129" s="24" t="e">
        <f t="shared" si="5"/>
        <v>#DIV/0!</v>
      </c>
    </row>
    <row r="130" spans="1:5" ht="25.5">
      <c r="A130" t="s">
        <v>3</v>
      </c>
      <c r="B130" s="24" t="e">
        <f>B61</f>
        <v>#DIV/0!</v>
      </c>
      <c r="C130" s="24" t="e">
        <f>C61</f>
        <v>#DIV/0!</v>
      </c>
      <c r="D130" s="24" t="e">
        <f t="shared" si="4"/>
        <v>#DIV/0!</v>
      </c>
      <c r="E130" s="24" t="e">
        <f t="shared" si="5"/>
        <v>#DIV/0!</v>
      </c>
    </row>
    <row r="131" spans="1:5" ht="25.5">
      <c r="A131" t="s">
        <v>347</v>
      </c>
      <c r="B131" s="24" t="e">
        <f>O51</f>
        <v>#DIV/0!</v>
      </c>
      <c r="C131" s="24" t="e">
        <f>P51</f>
        <v>#DIV/0!</v>
      </c>
      <c r="D131" s="24" t="e">
        <f t="shared" si="4"/>
        <v>#DIV/0!</v>
      </c>
      <c r="E131" s="24" t="e">
        <f t="shared" si="5"/>
        <v>#DIV/0!</v>
      </c>
    </row>
    <row r="132" spans="1:5" ht="25.5">
      <c r="A132" t="s">
        <v>369</v>
      </c>
      <c r="B132" s="24">
        <f>G59</f>
        <v>0</v>
      </c>
      <c r="C132" s="24">
        <f>H59</f>
        <v>0</v>
      </c>
      <c r="D132" s="24" t="e">
        <f t="shared" si="4"/>
        <v>#DIV/0!</v>
      </c>
      <c r="E132" s="24" t="e">
        <f t="shared" si="5"/>
        <v>#DIV/0!</v>
      </c>
    </row>
    <row r="133" spans="1:5" ht="25.5">
      <c r="A133" t="s">
        <v>370</v>
      </c>
      <c r="B133" s="24" t="e">
        <f>C84</f>
        <v>#DIV/0!</v>
      </c>
      <c r="C133" s="24" t="e">
        <f>D84</f>
        <v>#DIV/0!</v>
      </c>
      <c r="D133" s="24" t="e">
        <f t="shared" si="4"/>
        <v>#DIV/0!</v>
      </c>
      <c r="E133" s="24" t="e">
        <f t="shared" si="5"/>
        <v>#DIV/0!</v>
      </c>
    </row>
    <row r="134" spans="1:5" ht="25.5">
      <c r="A134" t="s">
        <v>268</v>
      </c>
      <c r="B134" s="24" t="e">
        <f>J69</f>
        <v>#DIV/0!</v>
      </c>
      <c r="C134" s="24" t="e">
        <f>K69</f>
        <v>#DIV/0!</v>
      </c>
      <c r="D134" s="24" t="e">
        <f t="shared" si="4"/>
        <v>#DIV/0!</v>
      </c>
      <c r="E134" s="24" t="e">
        <f t="shared" si="5"/>
        <v>#DIV/0!</v>
      </c>
    </row>
    <row r="135" spans="1:5" ht="25.5">
      <c r="A135" t="s">
        <v>371</v>
      </c>
      <c r="B135" s="24" t="e">
        <f>I75</f>
        <v>#DIV/0!</v>
      </c>
      <c r="C135" s="24" t="e">
        <f>J75</f>
        <v>#DIV/0!</v>
      </c>
      <c r="D135" s="24" t="e">
        <f t="shared" si="4"/>
        <v>#DIV/0!</v>
      </c>
      <c r="E135" s="24" t="e">
        <f t="shared" si="5"/>
        <v>#DIV/0!</v>
      </c>
    </row>
    <row r="136" spans="1:5" ht="25.5">
      <c r="A136" t="s">
        <v>372</v>
      </c>
      <c r="B136" s="24" t="e">
        <f>I82</f>
        <v>#DIV/0!</v>
      </c>
      <c r="C136" s="24" t="e">
        <f>J82</f>
        <v>#DIV/0!</v>
      </c>
      <c r="D136" s="24" t="e">
        <f t="shared" si="4"/>
        <v>#DIV/0!</v>
      </c>
      <c r="E136" s="24" t="e">
        <f t="shared" si="5"/>
        <v>#DIV/0!</v>
      </c>
    </row>
    <row r="137" spans="1:5" ht="25.5">
      <c r="A137" t="s">
        <v>4</v>
      </c>
      <c r="B137" s="24" t="e">
        <f>C96</f>
        <v>#DIV/0!</v>
      </c>
      <c r="C137" s="24" t="e">
        <f>D96</f>
        <v>#DIV/0!</v>
      </c>
      <c r="D137" s="24" t="e">
        <f t="shared" si="4"/>
        <v>#DIV/0!</v>
      </c>
      <c r="E137" s="24" t="e">
        <f t="shared" si="5"/>
        <v>#DIV/0!</v>
      </c>
    </row>
    <row r="138" spans="1:5" ht="25.5">
      <c r="A138" t="s">
        <v>464</v>
      </c>
      <c r="B138" s="24">
        <f>C100</f>
        <v>0</v>
      </c>
      <c r="C138" s="24">
        <f>D100</f>
        <v>0</v>
      </c>
      <c r="D138" s="24" t="e">
        <f t="shared" si="4"/>
        <v>#DIV/0!</v>
      </c>
      <c r="E138" s="24" t="e">
        <f t="shared" si="5"/>
        <v>#DIV/0!</v>
      </c>
    </row>
    <row r="139" spans="1:5" ht="25.5">
      <c r="A139" t="s">
        <v>319</v>
      </c>
      <c r="B139" s="24" t="e">
        <f>SUM(B127:B138)</f>
        <v>#DIV/0!</v>
      </c>
      <c r="C139" s="24" t="e">
        <f>SUM(C127:C138)</f>
        <v>#DIV/0!</v>
      </c>
      <c r="D139" t="e">
        <f t="shared" si="4"/>
        <v>#DIV/0!</v>
      </c>
      <c r="E139" t="e">
        <f t="shared" si="5"/>
        <v>#DIV/0!</v>
      </c>
    </row>
    <row r="140" spans="1:31" ht="25.5">
      <c r="A140" s="142"/>
      <c r="B140" s="142"/>
      <c r="C140" s="142"/>
      <c r="D140" s="142"/>
      <c r="E140" s="142"/>
      <c r="F140" s="142"/>
      <c r="G140" s="142"/>
      <c r="H140" s="142"/>
      <c r="I140" s="142"/>
      <c r="J140" s="85"/>
      <c r="K140" s="85"/>
      <c r="L140" s="85"/>
      <c r="M140" s="85"/>
      <c r="N140" s="85"/>
      <c r="O140" s="85"/>
      <c r="P140" s="85"/>
      <c r="Q140" s="85"/>
      <c r="R140" s="85"/>
      <c r="S140" s="85"/>
      <c r="T140" s="85"/>
      <c r="U140" s="85"/>
      <c r="V140" s="85"/>
      <c r="W140" s="85"/>
      <c r="X140" s="85"/>
      <c r="Y140" s="85"/>
      <c r="Z140" s="85"/>
      <c r="AA140" s="85"/>
      <c r="AB140" s="85"/>
      <c r="AC140" s="85"/>
      <c r="AD140" s="85"/>
      <c r="AE140" s="85"/>
    </row>
    <row r="141" spans="1:31" ht="25.5">
      <c r="A141" s="143"/>
      <c r="B141" s="143"/>
      <c r="C141" s="143"/>
      <c r="D141" s="143"/>
      <c r="E141" s="143"/>
      <c r="F141" s="143"/>
      <c r="G141" s="143"/>
      <c r="H141" s="143"/>
      <c r="I141" s="143"/>
      <c r="J141" s="85"/>
      <c r="K141" s="85"/>
      <c r="L141" s="85"/>
      <c r="M141" s="85"/>
      <c r="N141" s="85"/>
      <c r="O141" s="85"/>
      <c r="P141" s="85"/>
      <c r="Q141" s="85"/>
      <c r="R141" s="85"/>
      <c r="S141" s="85"/>
      <c r="T141" s="85"/>
      <c r="U141" s="85"/>
      <c r="V141" s="85"/>
      <c r="W141" s="85"/>
      <c r="X141" s="85"/>
      <c r="Y141" s="85"/>
      <c r="Z141" s="85"/>
      <c r="AA141" s="85"/>
      <c r="AB141" s="85"/>
      <c r="AC141" s="85"/>
      <c r="AD141" s="85"/>
      <c r="AE141" s="85"/>
    </row>
    <row r="142" spans="10:31" ht="25.5">
      <c r="J142" s="85"/>
      <c r="K142" s="85"/>
      <c r="L142" s="85"/>
      <c r="M142" s="85"/>
      <c r="N142" s="85"/>
      <c r="O142" s="85"/>
      <c r="P142" s="85"/>
      <c r="Q142" s="85"/>
      <c r="R142" s="85"/>
      <c r="S142" s="85"/>
      <c r="T142" s="85"/>
      <c r="U142" s="85"/>
      <c r="V142" s="85"/>
      <c r="W142" s="85"/>
      <c r="X142" s="85"/>
      <c r="Y142" s="85"/>
      <c r="Z142" s="85"/>
      <c r="AA142" s="85"/>
      <c r="AB142" s="85"/>
      <c r="AC142" s="85"/>
      <c r="AD142" s="85"/>
      <c r="AE142" s="85"/>
    </row>
    <row r="143" spans="1:31" ht="29.25">
      <c r="A143" s="20" t="s">
        <v>410</v>
      </c>
      <c r="J143" s="85"/>
      <c r="K143" s="85"/>
      <c r="L143" s="85"/>
      <c r="M143" s="85"/>
      <c r="N143" s="85"/>
      <c r="O143" s="85"/>
      <c r="P143" s="85"/>
      <c r="Q143" s="85"/>
      <c r="R143" s="85"/>
      <c r="S143" s="85"/>
      <c r="T143" s="85"/>
      <c r="U143" s="85"/>
      <c r="V143" s="85"/>
      <c r="W143" s="85"/>
      <c r="X143" s="85"/>
      <c r="Y143" s="85"/>
      <c r="Z143" s="85"/>
      <c r="AA143" s="85"/>
      <c r="AB143" s="85"/>
      <c r="AC143" s="85"/>
      <c r="AD143" s="85"/>
      <c r="AE143" s="85"/>
    </row>
    <row r="144" spans="1:31" ht="25.5">
      <c r="A144" t="s">
        <v>412</v>
      </c>
      <c r="J144" s="85"/>
      <c r="K144" s="85"/>
      <c r="L144" s="85"/>
      <c r="M144" s="85"/>
      <c r="N144" s="85"/>
      <c r="O144" s="85"/>
      <c r="P144" s="85"/>
      <c r="Q144" s="85"/>
      <c r="R144" s="85"/>
      <c r="S144" s="85"/>
      <c r="T144" s="85"/>
      <c r="U144" s="85"/>
      <c r="V144" s="85"/>
      <c r="W144" s="85"/>
      <c r="X144" s="85"/>
      <c r="Y144" s="85"/>
      <c r="Z144" s="85"/>
      <c r="AA144" s="85"/>
      <c r="AB144" s="85"/>
      <c r="AC144" s="85"/>
      <c r="AD144" s="85"/>
      <c r="AE144" s="85"/>
    </row>
    <row r="145" spans="1:31" ht="25.5">
      <c r="A145" s="24" t="e">
        <f>C139</f>
        <v>#DIV/0!</v>
      </c>
      <c r="J145" s="85"/>
      <c r="K145" s="85"/>
      <c r="L145" s="85"/>
      <c r="M145" s="85"/>
      <c r="N145" s="85"/>
      <c r="O145" s="85"/>
      <c r="P145" s="85"/>
      <c r="Q145" s="85"/>
      <c r="R145" s="85"/>
      <c r="S145" s="85"/>
      <c r="T145" s="85"/>
      <c r="U145" s="85"/>
      <c r="V145" s="85"/>
      <c r="W145" s="85"/>
      <c r="X145" s="85"/>
      <c r="Y145" s="85"/>
      <c r="Z145" s="85"/>
      <c r="AA145" s="85"/>
      <c r="AB145" s="85"/>
      <c r="AC145" s="85"/>
      <c r="AD145" s="85"/>
      <c r="AE145" s="85"/>
    </row>
    <row r="146" spans="1:31" ht="25.5">
      <c r="A146" t="s">
        <v>414</v>
      </c>
      <c r="E146" t="s">
        <v>411</v>
      </c>
      <c r="J146" s="85"/>
      <c r="K146" s="85"/>
      <c r="L146" s="85"/>
      <c r="M146" s="85"/>
      <c r="N146" s="85"/>
      <c r="O146" s="85"/>
      <c r="P146" s="85"/>
      <c r="Q146" s="85"/>
      <c r="R146" s="85"/>
      <c r="S146" s="85"/>
      <c r="T146" s="85"/>
      <c r="U146" s="85"/>
      <c r="V146" s="85"/>
      <c r="W146" s="85"/>
      <c r="X146" s="85"/>
      <c r="Y146" s="85"/>
      <c r="Z146" s="85"/>
      <c r="AA146" s="85"/>
      <c r="AB146" s="85"/>
      <c r="AC146" s="85"/>
      <c r="AD146" s="85"/>
      <c r="AE146" s="85"/>
    </row>
    <row r="147" spans="1:31" ht="25.5">
      <c r="A147" s="17" t="e">
        <f>C139/E147</f>
        <v>#DIV/0!</v>
      </c>
      <c r="E147">
        <v>0.31</v>
      </c>
      <c r="J147" s="85"/>
      <c r="K147" s="85"/>
      <c r="L147" s="85"/>
      <c r="M147" s="85"/>
      <c r="N147" s="85"/>
      <c r="O147" s="85"/>
      <c r="P147" s="85"/>
      <c r="Q147" s="85"/>
      <c r="R147" s="85"/>
      <c r="S147" s="85"/>
      <c r="T147" s="85"/>
      <c r="U147" s="85"/>
      <c r="V147" s="85"/>
      <c r="W147" s="85"/>
      <c r="X147" s="85"/>
      <c r="Y147" s="85"/>
      <c r="Z147" s="85"/>
      <c r="AA147" s="85"/>
      <c r="AB147" s="85"/>
      <c r="AC147" s="85"/>
      <c r="AD147" s="85"/>
      <c r="AE147" s="85"/>
    </row>
    <row r="148" spans="1:31" ht="25.5">
      <c r="A148" t="s">
        <v>415</v>
      </c>
      <c r="E148" t="s">
        <v>411</v>
      </c>
      <c r="J148" s="85"/>
      <c r="K148" s="85"/>
      <c r="L148" s="85"/>
      <c r="M148" s="85"/>
      <c r="N148" s="85"/>
      <c r="O148" s="85"/>
      <c r="P148" s="85"/>
      <c r="Q148" s="85"/>
      <c r="R148" s="85"/>
      <c r="S148" s="85"/>
      <c r="T148" s="85"/>
      <c r="U148" s="85"/>
      <c r="V148" s="85"/>
      <c r="W148" s="85"/>
      <c r="X148" s="85"/>
      <c r="Y148" s="85"/>
      <c r="Z148" s="85"/>
      <c r="AA148" s="85"/>
      <c r="AB148" s="85"/>
      <c r="AC148" s="85"/>
      <c r="AD148" s="85"/>
      <c r="AE148" s="85"/>
    </row>
    <row r="149" spans="1:31" ht="25.5">
      <c r="A149" s="17" t="e">
        <f>C139/E149</f>
        <v>#DIV/0!</v>
      </c>
      <c r="E149">
        <v>0.085</v>
      </c>
      <c r="J149" s="85"/>
      <c r="K149" s="85"/>
      <c r="L149" s="85"/>
      <c r="M149" s="85"/>
      <c r="N149" s="85"/>
      <c r="O149" s="85"/>
      <c r="P149" s="85"/>
      <c r="Q149" s="85"/>
      <c r="R149" s="85"/>
      <c r="S149" s="85"/>
      <c r="T149" s="85"/>
      <c r="U149" s="85"/>
      <c r="V149" s="85"/>
      <c r="W149" s="85"/>
      <c r="X149" s="85"/>
      <c r="Y149" s="85"/>
      <c r="Z149" s="85"/>
      <c r="AA149" s="85"/>
      <c r="AB149" s="85"/>
      <c r="AC149" s="85"/>
      <c r="AD149" s="85"/>
      <c r="AE149" s="85"/>
    </row>
    <row r="150" spans="1:31" ht="25.5">
      <c r="A150" t="s">
        <v>416</v>
      </c>
      <c r="E150" t="s">
        <v>413</v>
      </c>
      <c r="H150" t="s">
        <v>419</v>
      </c>
      <c r="J150" s="85"/>
      <c r="K150" s="85"/>
      <c r="L150" s="85"/>
      <c r="M150" s="85"/>
      <c r="N150" s="85"/>
      <c r="O150" s="85"/>
      <c r="P150" s="85"/>
      <c r="Q150" s="85"/>
      <c r="R150" s="85"/>
      <c r="S150" s="85"/>
      <c r="T150" s="85"/>
      <c r="U150" s="85"/>
      <c r="V150" s="85"/>
      <c r="W150" s="85"/>
      <c r="X150" s="85"/>
      <c r="Y150" s="85"/>
      <c r="Z150" s="85"/>
      <c r="AA150" s="85"/>
      <c r="AB150" s="85"/>
      <c r="AC150" s="85"/>
      <c r="AD150" s="85"/>
      <c r="AE150" s="85"/>
    </row>
    <row r="151" spans="1:31" ht="25.5">
      <c r="A151" s="17" t="e">
        <f>(C139/E151)/H151</f>
        <v>#DIV/0!</v>
      </c>
      <c r="E151">
        <v>0.014</v>
      </c>
      <c r="H151">
        <v>168</v>
      </c>
      <c r="J151" s="85"/>
      <c r="K151" s="85"/>
      <c r="L151" s="85"/>
      <c r="M151" s="85"/>
      <c r="N151" s="85"/>
      <c r="O151" s="85"/>
      <c r="P151" s="85"/>
      <c r="Q151" s="85"/>
      <c r="R151" s="85"/>
      <c r="S151" s="85"/>
      <c r="T151" s="85"/>
      <c r="U151" s="85"/>
      <c r="V151" s="85"/>
      <c r="W151" s="85"/>
      <c r="X151" s="85"/>
      <c r="Y151" s="85"/>
      <c r="Z151" s="85"/>
      <c r="AA151" s="85"/>
      <c r="AB151" s="85"/>
      <c r="AC151" s="85"/>
      <c r="AD151" s="85"/>
      <c r="AE151" s="85"/>
    </row>
    <row r="152" spans="1:31" ht="25.5">
      <c r="A152" s="98" t="s">
        <v>433</v>
      </c>
      <c r="E152" t="s">
        <v>413</v>
      </c>
      <c r="H152" t="s">
        <v>420</v>
      </c>
      <c r="J152" s="85"/>
      <c r="K152" s="85"/>
      <c r="L152" s="85"/>
      <c r="M152" s="85"/>
      <c r="N152" s="85"/>
      <c r="O152" s="85"/>
      <c r="P152" s="85"/>
      <c r="Q152" s="85"/>
      <c r="R152" s="85"/>
      <c r="S152" s="85"/>
      <c r="T152" s="85"/>
      <c r="U152" s="85"/>
      <c r="V152" s="85"/>
      <c r="W152" s="85"/>
      <c r="X152" s="85"/>
      <c r="Y152" s="85"/>
      <c r="Z152" s="85"/>
      <c r="AA152" s="85"/>
      <c r="AB152" s="85"/>
      <c r="AC152" s="85"/>
      <c r="AD152" s="85"/>
      <c r="AE152" s="85"/>
    </row>
    <row r="153" spans="1:31" ht="25.5">
      <c r="A153" s="17" t="e">
        <f>(C139/E153)/H153</f>
        <v>#DIV/0!</v>
      </c>
      <c r="E153">
        <v>0.002</v>
      </c>
      <c r="H153">
        <f>24*365</f>
        <v>8760</v>
      </c>
      <c r="J153" s="85"/>
      <c r="K153" s="85"/>
      <c r="L153" s="85"/>
      <c r="M153" s="85"/>
      <c r="N153" s="85"/>
      <c r="O153" s="85"/>
      <c r="P153" s="85"/>
      <c r="Q153" s="85"/>
      <c r="R153" s="85"/>
      <c r="S153" s="85"/>
      <c r="T153" s="85"/>
      <c r="U153" s="85"/>
      <c r="V153" s="85"/>
      <c r="W153" s="85"/>
      <c r="X153" s="85"/>
      <c r="Y153" s="85"/>
      <c r="Z153" s="85"/>
      <c r="AA153" s="85"/>
      <c r="AB153" s="85"/>
      <c r="AC153" s="85"/>
      <c r="AD153" s="85"/>
      <c r="AE153" s="85"/>
    </row>
    <row r="154" spans="10:31" ht="25.5">
      <c r="J154" s="85"/>
      <c r="K154" s="85"/>
      <c r="L154" s="85"/>
      <c r="M154" s="85"/>
      <c r="N154" s="85"/>
      <c r="O154" s="85"/>
      <c r="P154" s="85"/>
      <c r="Q154" s="85"/>
      <c r="R154" s="85"/>
      <c r="S154" s="85"/>
      <c r="T154" s="85"/>
      <c r="U154" s="85"/>
      <c r="V154" s="85"/>
      <c r="W154" s="85"/>
      <c r="X154" s="85"/>
      <c r="Y154" s="85"/>
      <c r="Z154" s="85"/>
      <c r="AA154" s="85"/>
      <c r="AB154" s="85"/>
      <c r="AC154" s="85"/>
      <c r="AD154" s="85"/>
      <c r="AE154" s="85"/>
    </row>
    <row r="155" spans="1:31" ht="25.5">
      <c r="A155" s="143"/>
      <c r="B155" s="143"/>
      <c r="C155" s="143"/>
      <c r="D155" s="143"/>
      <c r="E155" s="143"/>
      <c r="F155" s="143"/>
      <c r="G155" s="143"/>
      <c r="H155" s="143"/>
      <c r="I155" s="143"/>
      <c r="J155" s="85"/>
      <c r="K155" s="85"/>
      <c r="L155" s="85"/>
      <c r="M155" s="85"/>
      <c r="N155" s="85"/>
      <c r="O155" s="85"/>
      <c r="P155" s="85"/>
      <c r="Q155" s="85"/>
      <c r="R155" s="85"/>
      <c r="S155" s="85"/>
      <c r="T155" s="85"/>
      <c r="U155" s="85"/>
      <c r="V155" s="85"/>
      <c r="W155" s="85"/>
      <c r="X155" s="85"/>
      <c r="Y155" s="85"/>
      <c r="Z155" s="85"/>
      <c r="AA155" s="85"/>
      <c r="AB155" s="85"/>
      <c r="AC155" s="85"/>
      <c r="AD155" s="85"/>
      <c r="AE155" s="85"/>
    </row>
    <row r="165" ht="25.5">
      <c r="L165" s="24"/>
    </row>
    <row r="178" ht="25.5">
      <c r="L178" s="88"/>
    </row>
  </sheetData>
  <sheetProtection/>
  <mergeCells count="12">
    <mergeCell ref="E71:F71"/>
    <mergeCell ref="I71:J71"/>
    <mergeCell ref="G77:H77"/>
    <mergeCell ref="I77:J77"/>
    <mergeCell ref="G65:H65"/>
    <mergeCell ref="K91:M91"/>
    <mergeCell ref="N28:O28"/>
    <mergeCell ref="P28:R28"/>
    <mergeCell ref="L43:M43"/>
    <mergeCell ref="N43:P43"/>
    <mergeCell ref="I65:K65"/>
    <mergeCell ref="G71:H71"/>
  </mergeCells>
  <printOptions/>
  <pageMargins left="0.7" right="0.7" top="0.75" bottom="0.75" header="0.3" footer="0.3"/>
  <pageSetup horizontalDpi="600" verticalDpi="600" orientation="portrait" paperSize="9" r:id="rId2"/>
  <ignoredErrors>
    <ignoredError sqref="N49:P49 J37 G49 L49:M49" formula="1"/>
    <ignoredError sqref="D127:E139" evalError="1"/>
  </ignoredErrors>
  <drawing r:id="rId1"/>
</worksheet>
</file>

<file path=xl/worksheets/sheet8.xml><?xml version="1.0" encoding="utf-8"?>
<worksheet xmlns="http://schemas.openxmlformats.org/spreadsheetml/2006/main" xmlns:r="http://schemas.openxmlformats.org/officeDocument/2006/relationships">
  <sheetPr codeName="Sheet5"/>
  <dimension ref="A1:J102"/>
  <sheetViews>
    <sheetView zoomScalePageLayoutView="0" workbookViewId="0" topLeftCell="A73">
      <selection activeCell="L99" sqref="L99"/>
    </sheetView>
  </sheetViews>
  <sheetFormatPr defaultColWidth="9.140625" defaultRowHeight="15"/>
  <cols>
    <col min="1" max="1" width="21.7109375" style="0" customWidth="1"/>
    <col min="2" max="2" width="19.28125" style="0" customWidth="1"/>
    <col min="5" max="5" width="27.00390625" style="0" bestFit="1" customWidth="1"/>
  </cols>
  <sheetData>
    <row r="1" ht="15">
      <c r="A1" t="s">
        <v>5</v>
      </c>
    </row>
    <row r="2" spans="4:10" ht="15">
      <c r="D2" t="s">
        <v>6</v>
      </c>
      <c r="E2" t="s">
        <v>7</v>
      </c>
      <c r="F2" t="s">
        <v>8</v>
      </c>
      <c r="G2" t="s">
        <v>7</v>
      </c>
      <c r="J2" t="s">
        <v>9</v>
      </c>
    </row>
    <row r="3" spans="1:10" ht="25.5">
      <c r="A3" t="s">
        <v>10</v>
      </c>
      <c r="B3" t="s">
        <v>11</v>
      </c>
      <c r="C3" t="s">
        <v>12</v>
      </c>
      <c r="D3">
        <v>3.977</v>
      </c>
      <c r="E3" t="s">
        <v>13</v>
      </c>
      <c r="F3" s="11">
        <v>0.274</v>
      </c>
      <c r="G3" t="s">
        <v>14</v>
      </c>
      <c r="J3" t="s">
        <v>15</v>
      </c>
    </row>
    <row r="4" spans="1:10" ht="25.5">
      <c r="A4" t="s">
        <v>10</v>
      </c>
      <c r="B4" t="s">
        <v>11</v>
      </c>
      <c r="C4" t="s">
        <v>16</v>
      </c>
      <c r="D4">
        <v>4.5</v>
      </c>
      <c r="E4" t="s">
        <v>13</v>
      </c>
      <c r="F4" s="11">
        <v>0.31</v>
      </c>
      <c r="G4" t="s">
        <v>14</v>
      </c>
      <c r="J4" t="s">
        <v>15</v>
      </c>
    </row>
    <row r="5" spans="1:10" ht="25.5">
      <c r="A5" t="s">
        <v>10</v>
      </c>
      <c r="B5" t="s">
        <v>11</v>
      </c>
      <c r="C5" t="s">
        <v>17</v>
      </c>
      <c r="D5">
        <v>4.935</v>
      </c>
      <c r="E5" t="s">
        <v>13</v>
      </c>
      <c r="F5" s="11">
        <v>0.34</v>
      </c>
      <c r="G5" t="s">
        <v>14</v>
      </c>
      <c r="J5" t="s">
        <v>15</v>
      </c>
    </row>
    <row r="6" spans="1:10" ht="25.5">
      <c r="A6" t="s">
        <v>10</v>
      </c>
      <c r="B6" t="s">
        <v>11</v>
      </c>
      <c r="C6" t="s">
        <v>18</v>
      </c>
      <c r="D6">
        <v>6.968</v>
      </c>
      <c r="E6" t="s">
        <v>13</v>
      </c>
      <c r="F6" s="11">
        <v>0.48</v>
      </c>
      <c r="G6" t="s">
        <v>14</v>
      </c>
      <c r="J6" t="s">
        <v>15</v>
      </c>
    </row>
    <row r="7" ht="25.5">
      <c r="F7" s="11"/>
    </row>
    <row r="8" spans="1:10" ht="25.5">
      <c r="A8" t="s">
        <v>10</v>
      </c>
      <c r="B8" t="s">
        <v>19</v>
      </c>
      <c r="C8" t="s">
        <v>12</v>
      </c>
      <c r="D8">
        <v>3.236</v>
      </c>
      <c r="E8" t="s">
        <v>13</v>
      </c>
      <c r="F8" s="11">
        <v>0.231</v>
      </c>
      <c r="G8" t="s">
        <v>14</v>
      </c>
      <c r="J8" t="s">
        <v>20</v>
      </c>
    </row>
    <row r="9" spans="1:10" ht="25.5">
      <c r="A9" t="s">
        <v>10</v>
      </c>
      <c r="B9" t="s">
        <v>19</v>
      </c>
      <c r="C9" t="s">
        <v>16</v>
      </c>
      <c r="D9">
        <v>3.236</v>
      </c>
      <c r="E9" t="s">
        <v>13</v>
      </c>
      <c r="F9" s="11">
        <v>0.231</v>
      </c>
      <c r="G9" t="s">
        <v>14</v>
      </c>
      <c r="J9" t="s">
        <v>20</v>
      </c>
    </row>
    <row r="10" spans="1:10" ht="25.5">
      <c r="A10" t="s">
        <v>10</v>
      </c>
      <c r="B10" t="s">
        <v>19</v>
      </c>
      <c r="C10" t="s">
        <v>17</v>
      </c>
      <c r="D10">
        <v>4.034</v>
      </c>
      <c r="E10" t="s">
        <v>13</v>
      </c>
      <c r="F10" s="11">
        <v>0.288</v>
      </c>
      <c r="G10" t="s">
        <v>14</v>
      </c>
      <c r="J10" t="s">
        <v>20</v>
      </c>
    </row>
    <row r="11" spans="1:10" ht="25.5">
      <c r="A11" t="s">
        <v>10</v>
      </c>
      <c r="B11" t="s">
        <v>19</v>
      </c>
      <c r="C11" t="s">
        <v>21</v>
      </c>
      <c r="D11">
        <v>5.45</v>
      </c>
      <c r="E11" t="s">
        <v>13</v>
      </c>
      <c r="F11" s="11">
        <v>0.389</v>
      </c>
      <c r="G11" t="s">
        <v>14</v>
      </c>
      <c r="J11" t="s">
        <v>20</v>
      </c>
    </row>
    <row r="12" ht="25.5">
      <c r="F12" s="11"/>
    </row>
    <row r="13" spans="1:7" ht="25.5">
      <c r="A13" t="s">
        <v>10</v>
      </c>
      <c r="B13" t="s">
        <v>22</v>
      </c>
      <c r="D13">
        <v>0.99</v>
      </c>
      <c r="E13" t="s">
        <v>13</v>
      </c>
      <c r="F13" s="11">
        <v>0.15</v>
      </c>
      <c r="G13" t="s">
        <v>23</v>
      </c>
    </row>
    <row r="14" ht="25.5">
      <c r="F14" s="11"/>
    </row>
    <row r="15" spans="1:10" ht="25.5">
      <c r="A15" t="s">
        <v>10</v>
      </c>
      <c r="B15" t="s">
        <v>24</v>
      </c>
      <c r="C15" t="s">
        <v>25</v>
      </c>
      <c r="D15">
        <v>4.81</v>
      </c>
      <c r="E15" t="s">
        <v>13</v>
      </c>
      <c r="F15" s="11">
        <v>0.306</v>
      </c>
      <c r="G15" t="s">
        <v>14</v>
      </c>
      <c r="J15" t="s">
        <v>26</v>
      </c>
    </row>
    <row r="16" spans="1:10" ht="25.5">
      <c r="A16" t="s">
        <v>10</v>
      </c>
      <c r="B16" t="s">
        <v>24</v>
      </c>
      <c r="C16" t="s">
        <v>27</v>
      </c>
      <c r="D16">
        <v>6.791</v>
      </c>
      <c r="E16" t="s">
        <v>13</v>
      </c>
      <c r="F16" s="11">
        <v>0.432</v>
      </c>
      <c r="G16" t="s">
        <v>14</v>
      </c>
      <c r="J16" t="s">
        <v>26</v>
      </c>
    </row>
    <row r="17" spans="1:10" ht="25.5">
      <c r="A17" t="s">
        <v>10</v>
      </c>
      <c r="B17" t="s">
        <v>24</v>
      </c>
      <c r="C17" t="s">
        <v>28</v>
      </c>
      <c r="D17">
        <v>5.343</v>
      </c>
      <c r="E17" t="s">
        <v>13</v>
      </c>
      <c r="F17" s="11">
        <v>0.34</v>
      </c>
      <c r="G17" t="s">
        <v>14</v>
      </c>
      <c r="J17" t="s">
        <v>26</v>
      </c>
    </row>
    <row r="18" ht="25.5">
      <c r="F18" s="11"/>
    </row>
    <row r="19" spans="1:10" ht="25.5">
      <c r="A19" t="s">
        <v>10</v>
      </c>
      <c r="B19" t="s">
        <v>29</v>
      </c>
      <c r="C19" t="s">
        <v>25</v>
      </c>
      <c r="D19">
        <v>2.745</v>
      </c>
      <c r="E19" t="s">
        <v>13</v>
      </c>
      <c r="F19" s="11">
        <v>0.189</v>
      </c>
      <c r="G19" t="s">
        <v>14</v>
      </c>
      <c r="J19" t="s">
        <v>15</v>
      </c>
    </row>
    <row r="20" spans="1:10" ht="25.5">
      <c r="A20" t="s">
        <v>10</v>
      </c>
      <c r="B20" t="s">
        <v>29</v>
      </c>
      <c r="C20" t="s">
        <v>27</v>
      </c>
      <c r="D20">
        <v>4.902</v>
      </c>
      <c r="E20" t="s">
        <v>13</v>
      </c>
      <c r="F20" s="11">
        <v>0.337</v>
      </c>
      <c r="G20" t="s">
        <v>14</v>
      </c>
      <c r="J20" t="s">
        <v>15</v>
      </c>
    </row>
    <row r="21" spans="1:10" ht="25.5">
      <c r="A21" t="s">
        <v>10</v>
      </c>
      <c r="B21" t="s">
        <v>29</v>
      </c>
      <c r="C21" t="s">
        <v>28</v>
      </c>
      <c r="D21">
        <v>3.229</v>
      </c>
      <c r="E21" t="s">
        <v>13</v>
      </c>
      <c r="F21" s="11">
        <v>0.222</v>
      </c>
      <c r="G21" t="s">
        <v>14</v>
      </c>
      <c r="J21" t="s">
        <v>15</v>
      </c>
    </row>
    <row r="22" ht="25.5">
      <c r="F22" s="11"/>
    </row>
    <row r="23" spans="1:10" ht="25.5">
      <c r="A23" t="s">
        <v>30</v>
      </c>
      <c r="B23" t="s">
        <v>19</v>
      </c>
      <c r="C23" t="s">
        <v>31</v>
      </c>
      <c r="D23">
        <v>3.334</v>
      </c>
      <c r="E23" t="s">
        <v>32</v>
      </c>
      <c r="F23" s="11">
        <v>0.238</v>
      </c>
      <c r="G23" t="s">
        <v>33</v>
      </c>
      <c r="J23" t="s">
        <v>20</v>
      </c>
    </row>
    <row r="24" spans="1:10" ht="25.5">
      <c r="A24" t="s">
        <v>30</v>
      </c>
      <c r="B24" t="s">
        <v>19</v>
      </c>
      <c r="C24" t="s">
        <v>34</v>
      </c>
      <c r="D24">
        <v>0.658</v>
      </c>
      <c r="E24" t="s">
        <v>32</v>
      </c>
      <c r="F24" s="11">
        <v>0.047</v>
      </c>
      <c r="G24" t="s">
        <v>33</v>
      </c>
      <c r="J24" t="s">
        <v>20</v>
      </c>
    </row>
    <row r="25" ht="25.5">
      <c r="F25" s="11"/>
    </row>
    <row r="26" spans="1:10" ht="25.5">
      <c r="A26" t="s">
        <v>35</v>
      </c>
      <c r="B26" t="s">
        <v>11</v>
      </c>
      <c r="C26" t="s">
        <v>36</v>
      </c>
      <c r="D26">
        <v>2.715</v>
      </c>
      <c r="E26" t="s">
        <v>13</v>
      </c>
      <c r="F26" s="11">
        <v>0.187</v>
      </c>
      <c r="G26" t="s">
        <v>14</v>
      </c>
      <c r="J26" t="s">
        <v>15</v>
      </c>
    </row>
    <row r="27" ht="25.5">
      <c r="F27" s="11"/>
    </row>
    <row r="28" spans="1:10" ht="25.5">
      <c r="A28" t="s">
        <v>37</v>
      </c>
      <c r="B28" t="s">
        <v>38</v>
      </c>
      <c r="C28" t="s">
        <v>39</v>
      </c>
      <c r="D28">
        <v>0.83</v>
      </c>
      <c r="E28" t="s">
        <v>32</v>
      </c>
      <c r="F28" s="11">
        <v>0.085</v>
      </c>
      <c r="G28" t="s">
        <v>40</v>
      </c>
      <c r="J28" t="s">
        <v>41</v>
      </c>
    </row>
    <row r="29" spans="1:10" ht="25.5">
      <c r="A29" t="s">
        <v>37</v>
      </c>
      <c r="B29" t="s">
        <v>42</v>
      </c>
      <c r="C29" t="s">
        <v>43</v>
      </c>
      <c r="D29">
        <v>0.853</v>
      </c>
      <c r="E29" t="s">
        <v>32</v>
      </c>
      <c r="F29" s="11">
        <v>0.114</v>
      </c>
      <c r="G29" t="s">
        <v>40</v>
      </c>
      <c r="J29" t="s">
        <v>41</v>
      </c>
    </row>
    <row r="30" spans="1:10" ht="25.5">
      <c r="A30" t="s">
        <v>37</v>
      </c>
      <c r="B30" t="s">
        <v>42</v>
      </c>
      <c r="C30" t="s">
        <v>44</v>
      </c>
      <c r="D30">
        <v>0.877</v>
      </c>
      <c r="E30" t="s">
        <v>32</v>
      </c>
      <c r="F30" s="11">
        <v>0.117</v>
      </c>
      <c r="G30" t="s">
        <v>40</v>
      </c>
      <c r="J30" t="s">
        <v>45</v>
      </c>
    </row>
    <row r="31" spans="1:10" ht="25.5">
      <c r="A31" t="s">
        <v>46</v>
      </c>
      <c r="B31" t="s">
        <v>47</v>
      </c>
      <c r="C31" t="s">
        <v>48</v>
      </c>
      <c r="D31">
        <v>2.79</v>
      </c>
      <c r="E31" t="s">
        <v>32</v>
      </c>
      <c r="F31" s="11">
        <v>0.775</v>
      </c>
      <c r="G31" t="s">
        <v>40</v>
      </c>
      <c r="J31" t="s">
        <v>49</v>
      </c>
    </row>
    <row r="32" spans="1:10" ht="25.5">
      <c r="A32" t="s">
        <v>46</v>
      </c>
      <c r="B32" t="s">
        <v>47</v>
      </c>
      <c r="C32" t="s">
        <v>50</v>
      </c>
      <c r="D32">
        <v>2.45</v>
      </c>
      <c r="E32" t="s">
        <v>32</v>
      </c>
      <c r="F32" s="11">
        <v>0.674</v>
      </c>
      <c r="G32" t="s">
        <v>40</v>
      </c>
      <c r="J32" t="s">
        <v>49</v>
      </c>
    </row>
    <row r="33" ht="25.5">
      <c r="F33" s="11"/>
    </row>
    <row r="34" spans="1:6" ht="29.25">
      <c r="A34" s="12" t="s">
        <v>51</v>
      </c>
      <c r="F34" s="11"/>
    </row>
    <row r="35" spans="1:7" ht="25.5">
      <c r="A35" t="s">
        <v>51</v>
      </c>
      <c r="B35" t="s">
        <v>52</v>
      </c>
      <c r="D35">
        <v>7073</v>
      </c>
      <c r="E35" t="s">
        <v>53</v>
      </c>
      <c r="F35" s="11">
        <v>588</v>
      </c>
      <c r="G35" t="s">
        <v>54</v>
      </c>
    </row>
    <row r="36" spans="1:7" ht="25.5">
      <c r="A36" t="s">
        <v>51</v>
      </c>
      <c r="B36" t="s">
        <v>55</v>
      </c>
      <c r="D36">
        <v>3675</v>
      </c>
      <c r="E36" t="s">
        <v>53</v>
      </c>
      <c r="F36" s="11">
        <v>249</v>
      </c>
      <c r="G36" t="s">
        <v>54</v>
      </c>
    </row>
    <row r="37" spans="1:7" ht="25.5">
      <c r="A37" t="s">
        <v>51</v>
      </c>
      <c r="B37" t="s">
        <v>56</v>
      </c>
      <c r="D37">
        <v>600</v>
      </c>
      <c r="E37" t="s">
        <v>57</v>
      </c>
      <c r="F37" s="11">
        <v>150</v>
      </c>
      <c r="G37" t="s">
        <v>58</v>
      </c>
    </row>
    <row r="38" spans="1:7" ht="25.5">
      <c r="A38" t="s">
        <v>51</v>
      </c>
      <c r="B38" t="s">
        <v>59</v>
      </c>
      <c r="D38">
        <v>200</v>
      </c>
      <c r="E38" t="s">
        <v>57</v>
      </c>
      <c r="F38" s="11">
        <v>75</v>
      </c>
      <c r="G38" t="s">
        <v>58</v>
      </c>
    </row>
    <row r="39" ht="25.5">
      <c r="F39" s="11"/>
    </row>
    <row r="40" spans="1:10" ht="25.5">
      <c r="A40" t="s">
        <v>60</v>
      </c>
      <c r="B40" t="s">
        <v>61</v>
      </c>
      <c r="D40">
        <v>0.36</v>
      </c>
      <c r="E40" t="s">
        <v>62</v>
      </c>
      <c r="F40" s="11">
        <v>0.048</v>
      </c>
      <c r="G40" t="s">
        <v>63</v>
      </c>
      <c r="J40" t="s">
        <v>45</v>
      </c>
    </row>
    <row r="41" spans="1:10" ht="25.5">
      <c r="A41" t="s">
        <v>60</v>
      </c>
      <c r="B41" t="s">
        <v>64</v>
      </c>
      <c r="D41">
        <v>0.216</v>
      </c>
      <c r="E41" t="s">
        <v>62</v>
      </c>
      <c r="F41" s="11">
        <v>0.029</v>
      </c>
      <c r="G41" t="s">
        <v>63</v>
      </c>
      <c r="J41" t="s">
        <v>45</v>
      </c>
    </row>
    <row r="42" spans="1:10" ht="25.5">
      <c r="A42" t="s">
        <v>60</v>
      </c>
      <c r="B42" t="s">
        <v>65</v>
      </c>
      <c r="D42">
        <v>0.108</v>
      </c>
      <c r="E42" t="s">
        <v>62</v>
      </c>
      <c r="F42" s="11">
        <v>0.014</v>
      </c>
      <c r="G42" t="s">
        <v>63</v>
      </c>
      <c r="J42" t="s">
        <v>45</v>
      </c>
    </row>
    <row r="43" spans="1:10" ht="25.5">
      <c r="A43" t="s">
        <v>60</v>
      </c>
      <c r="B43" t="s">
        <v>66</v>
      </c>
      <c r="D43">
        <v>0.108</v>
      </c>
      <c r="E43" t="s">
        <v>67</v>
      </c>
      <c r="F43" s="11">
        <v>0.014</v>
      </c>
      <c r="G43" t="s">
        <v>63</v>
      </c>
      <c r="J43" t="s">
        <v>45</v>
      </c>
    </row>
    <row r="44" spans="1:10" ht="25.5">
      <c r="A44" t="s">
        <v>68</v>
      </c>
      <c r="B44" t="s">
        <v>69</v>
      </c>
      <c r="D44">
        <v>0.126</v>
      </c>
      <c r="E44" t="s">
        <v>67</v>
      </c>
      <c r="F44" s="11">
        <v>0.0169</v>
      </c>
      <c r="G44" t="s">
        <v>63</v>
      </c>
      <c r="J44" t="s">
        <v>45</v>
      </c>
    </row>
    <row r="45" spans="1:10" ht="25.5">
      <c r="A45" t="s">
        <v>68</v>
      </c>
      <c r="B45" t="s">
        <v>70</v>
      </c>
      <c r="D45">
        <v>0.252</v>
      </c>
      <c r="E45" t="s">
        <v>67</v>
      </c>
      <c r="F45" s="11">
        <v>0.034</v>
      </c>
      <c r="G45" t="s">
        <v>63</v>
      </c>
      <c r="J45" t="s">
        <v>45</v>
      </c>
    </row>
    <row r="46" spans="1:10" ht="25.5">
      <c r="A46" t="s">
        <v>71</v>
      </c>
      <c r="B46" t="s">
        <v>72</v>
      </c>
      <c r="D46">
        <v>0.014</v>
      </c>
      <c r="E46" t="s">
        <v>67</v>
      </c>
      <c r="F46" s="11">
        <v>0.002</v>
      </c>
      <c r="G46" t="s">
        <v>63</v>
      </c>
      <c r="J46" t="s">
        <v>45</v>
      </c>
    </row>
    <row r="47" spans="1:10" ht="25.5">
      <c r="A47" t="s">
        <v>73</v>
      </c>
      <c r="B47" t="s">
        <v>72</v>
      </c>
      <c r="D47">
        <v>0.0008</v>
      </c>
      <c r="E47" t="s">
        <v>67</v>
      </c>
      <c r="F47" s="11">
        <v>0.00013</v>
      </c>
      <c r="G47" t="s">
        <v>63</v>
      </c>
      <c r="J47" t="s">
        <v>45</v>
      </c>
    </row>
    <row r="48" spans="1:10" ht="25.5">
      <c r="A48" t="s">
        <v>74</v>
      </c>
      <c r="B48" t="s">
        <v>72</v>
      </c>
      <c r="D48">
        <v>0.0264</v>
      </c>
      <c r="E48" t="s">
        <v>67</v>
      </c>
      <c r="F48" s="11">
        <v>0.0035</v>
      </c>
      <c r="G48" t="s">
        <v>63</v>
      </c>
      <c r="J48" t="s">
        <v>45</v>
      </c>
    </row>
    <row r="49" spans="1:7" ht="25.5">
      <c r="A49" t="s">
        <v>75</v>
      </c>
      <c r="B49" t="s">
        <v>76</v>
      </c>
      <c r="D49">
        <v>0.7</v>
      </c>
      <c r="E49" t="s">
        <v>67</v>
      </c>
      <c r="F49" s="11">
        <v>0.094</v>
      </c>
      <c r="G49" t="s">
        <v>63</v>
      </c>
    </row>
    <row r="50" spans="1:7" ht="25.5">
      <c r="A50" t="s">
        <v>75</v>
      </c>
      <c r="B50" t="s">
        <v>77</v>
      </c>
      <c r="D50">
        <v>0.93</v>
      </c>
      <c r="E50" t="s">
        <v>67</v>
      </c>
      <c r="F50" s="11">
        <v>0.12</v>
      </c>
      <c r="G50" t="s">
        <v>63</v>
      </c>
    </row>
    <row r="51" spans="1:6" ht="29.25">
      <c r="A51" s="12" t="s">
        <v>78</v>
      </c>
      <c r="F51" s="11"/>
    </row>
    <row r="52" spans="1:10" ht="25.5">
      <c r="A52" t="s">
        <v>78</v>
      </c>
      <c r="B52" t="s">
        <v>79</v>
      </c>
      <c r="D52">
        <v>13.92</v>
      </c>
      <c r="E52" t="s">
        <v>67</v>
      </c>
      <c r="F52" s="11">
        <v>1.86</v>
      </c>
      <c r="G52" t="s">
        <v>63</v>
      </c>
      <c r="J52" t="s">
        <v>45</v>
      </c>
    </row>
    <row r="53" spans="1:10" ht="25.5">
      <c r="A53" t="s">
        <v>78</v>
      </c>
      <c r="B53" t="s">
        <v>80</v>
      </c>
      <c r="D53" s="13">
        <v>6E-05</v>
      </c>
      <c r="E53" t="s">
        <v>67</v>
      </c>
      <c r="F53" s="14">
        <v>3E-05</v>
      </c>
      <c r="G53" t="s">
        <v>63</v>
      </c>
      <c r="J53" t="s">
        <v>45</v>
      </c>
    </row>
    <row r="54" spans="4:6" ht="25.5">
      <c r="D54" s="13"/>
      <c r="F54" s="14"/>
    </row>
    <row r="55" spans="1:6" ht="29.25">
      <c r="A55" s="12" t="s">
        <v>81</v>
      </c>
      <c r="F55" s="11"/>
    </row>
    <row r="56" spans="1:10" ht="25.5">
      <c r="A56" s="15" t="s">
        <v>82</v>
      </c>
      <c r="B56" t="s">
        <v>83</v>
      </c>
      <c r="D56">
        <v>1.26</v>
      </c>
      <c r="E56" t="s">
        <v>67</v>
      </c>
      <c r="F56" s="11">
        <v>0.169</v>
      </c>
      <c r="G56" t="s">
        <v>63</v>
      </c>
      <c r="J56" t="s">
        <v>45</v>
      </c>
    </row>
    <row r="57" spans="1:10" ht="25.5">
      <c r="A57" s="15" t="s">
        <v>82</v>
      </c>
      <c r="B57" t="s">
        <v>84</v>
      </c>
      <c r="D57">
        <v>0.072</v>
      </c>
      <c r="E57" t="s">
        <v>67</v>
      </c>
      <c r="F57" s="11">
        <v>0.01</v>
      </c>
      <c r="G57" t="s">
        <v>63</v>
      </c>
      <c r="J57" t="s">
        <v>45</v>
      </c>
    </row>
    <row r="58" spans="1:10" ht="25.5">
      <c r="A58" s="15" t="s">
        <v>82</v>
      </c>
      <c r="B58" t="s">
        <v>85</v>
      </c>
      <c r="D58">
        <v>1.8</v>
      </c>
      <c r="E58" t="s">
        <v>67</v>
      </c>
      <c r="F58" s="11">
        <v>0.241</v>
      </c>
      <c r="G58" t="s">
        <v>63</v>
      </c>
      <c r="J58" t="s">
        <v>45</v>
      </c>
    </row>
    <row r="59" spans="1:10" ht="25.5">
      <c r="A59" s="15" t="s">
        <v>86</v>
      </c>
      <c r="B59" t="s">
        <v>87</v>
      </c>
      <c r="D59">
        <v>3.6</v>
      </c>
      <c r="E59" t="s">
        <v>67</v>
      </c>
      <c r="F59" s="11">
        <v>0.482</v>
      </c>
      <c r="G59" t="s">
        <v>63</v>
      </c>
      <c r="J59" t="s">
        <v>45</v>
      </c>
    </row>
    <row r="60" spans="1:10" ht="25.5">
      <c r="A60" s="15" t="s">
        <v>86</v>
      </c>
      <c r="B60" t="s">
        <v>88</v>
      </c>
      <c r="D60">
        <v>2.16</v>
      </c>
      <c r="E60" t="s">
        <v>67</v>
      </c>
      <c r="F60" s="11">
        <v>0.289</v>
      </c>
      <c r="G60" t="s">
        <v>63</v>
      </c>
      <c r="J60" t="s">
        <v>45</v>
      </c>
    </row>
    <row r="61" spans="1:10" ht="25.5">
      <c r="A61" s="15" t="s">
        <v>86</v>
      </c>
      <c r="B61" t="s">
        <v>89</v>
      </c>
      <c r="D61">
        <v>1.62</v>
      </c>
      <c r="E61" t="s">
        <v>67</v>
      </c>
      <c r="F61" s="11">
        <v>0.217</v>
      </c>
      <c r="G61" t="s">
        <v>63</v>
      </c>
      <c r="J61" t="s">
        <v>45</v>
      </c>
    </row>
    <row r="62" spans="1:10" ht="25.5">
      <c r="A62" s="15" t="s">
        <v>86</v>
      </c>
      <c r="B62" t="s">
        <v>90</v>
      </c>
      <c r="D62">
        <v>2.16</v>
      </c>
      <c r="E62" t="s">
        <v>67</v>
      </c>
      <c r="F62" s="11">
        <v>0.326</v>
      </c>
      <c r="G62" t="s">
        <v>63</v>
      </c>
      <c r="J62" t="s">
        <v>45</v>
      </c>
    </row>
    <row r="63" spans="1:6" ht="25.5">
      <c r="A63" s="16"/>
      <c r="F63" s="11"/>
    </row>
    <row r="64" spans="1:6" ht="29.25">
      <c r="A64" s="12" t="s">
        <v>91</v>
      </c>
      <c r="F64" s="11"/>
    </row>
    <row r="65" spans="1:10" ht="25.5">
      <c r="A65" t="s">
        <v>92</v>
      </c>
      <c r="D65">
        <v>1281</v>
      </c>
      <c r="E65" t="s">
        <v>93</v>
      </c>
      <c r="F65" s="11">
        <v>78</v>
      </c>
      <c r="G65" t="s">
        <v>94</v>
      </c>
      <c r="J65" t="s">
        <v>95</v>
      </c>
    </row>
    <row r="66" spans="1:10" ht="25.5">
      <c r="A66" t="s">
        <v>96</v>
      </c>
      <c r="D66">
        <v>1969</v>
      </c>
      <c r="E66" t="s">
        <v>93</v>
      </c>
      <c r="F66" s="11">
        <v>96</v>
      </c>
      <c r="G66" t="s">
        <v>94</v>
      </c>
      <c r="J66" t="s">
        <v>97</v>
      </c>
    </row>
    <row r="67" ht="25.5">
      <c r="F67" s="11"/>
    </row>
    <row r="68" spans="1:6" ht="29.25">
      <c r="A68" s="12" t="s">
        <v>98</v>
      </c>
      <c r="F68" s="11"/>
    </row>
    <row r="69" spans="1:10" ht="25.5">
      <c r="A69" t="s">
        <v>99</v>
      </c>
      <c r="B69" t="s">
        <v>100</v>
      </c>
      <c r="D69">
        <v>15.68</v>
      </c>
      <c r="E69" t="s">
        <v>67</v>
      </c>
      <c r="F69" s="11">
        <v>0.89</v>
      </c>
      <c r="G69" t="s">
        <v>63</v>
      </c>
      <c r="J69" t="s">
        <v>101</v>
      </c>
    </row>
    <row r="70" spans="1:10" ht="25.5">
      <c r="A70" t="s">
        <v>99</v>
      </c>
      <c r="B70" t="s">
        <v>102</v>
      </c>
      <c r="D70">
        <v>15.4</v>
      </c>
      <c r="E70" t="s">
        <v>67</v>
      </c>
      <c r="F70" s="11">
        <v>0.87</v>
      </c>
      <c r="G70" t="s">
        <v>63</v>
      </c>
      <c r="J70" t="s">
        <v>101</v>
      </c>
    </row>
    <row r="71" spans="1:10" ht="25.5">
      <c r="A71" t="s">
        <v>99</v>
      </c>
      <c r="B71" t="s">
        <v>103</v>
      </c>
      <c r="D71">
        <v>11.78</v>
      </c>
      <c r="E71" t="s">
        <v>67</v>
      </c>
      <c r="F71" s="11">
        <v>0.67</v>
      </c>
      <c r="G71" t="s">
        <v>63</v>
      </c>
      <c r="J71" t="s">
        <v>101</v>
      </c>
    </row>
    <row r="72" spans="1:10" ht="25.5">
      <c r="A72" t="s">
        <v>99</v>
      </c>
      <c r="B72" t="s">
        <v>104</v>
      </c>
      <c r="D72">
        <v>16.24</v>
      </c>
      <c r="E72" t="s">
        <v>67</v>
      </c>
      <c r="F72" s="11">
        <v>1.28</v>
      </c>
      <c r="G72" t="s">
        <v>63</v>
      </c>
      <c r="J72" t="s">
        <v>105</v>
      </c>
    </row>
    <row r="73" spans="1:10" ht="25.5">
      <c r="A73" t="s">
        <v>99</v>
      </c>
      <c r="B73" t="s">
        <v>106</v>
      </c>
      <c r="D73">
        <v>13.52</v>
      </c>
      <c r="E73" t="s">
        <v>67</v>
      </c>
      <c r="F73" s="11">
        <v>1.17</v>
      </c>
      <c r="G73" t="s">
        <v>63</v>
      </c>
      <c r="J73" t="s">
        <v>107</v>
      </c>
    </row>
    <row r="74" spans="1:10" ht="25.5">
      <c r="A74" t="s">
        <v>99</v>
      </c>
      <c r="B74" t="s">
        <v>108</v>
      </c>
      <c r="D74">
        <v>7.2</v>
      </c>
      <c r="E74" t="s">
        <v>67</v>
      </c>
      <c r="F74" s="11">
        <v>0.964</v>
      </c>
      <c r="G74" t="s">
        <v>63</v>
      </c>
      <c r="J74" t="s">
        <v>109</v>
      </c>
    </row>
    <row r="75" spans="1:10" ht="25.5">
      <c r="A75" t="s">
        <v>99</v>
      </c>
      <c r="B75" t="s">
        <v>110</v>
      </c>
      <c r="D75">
        <v>28170</v>
      </c>
      <c r="E75" t="s">
        <v>111</v>
      </c>
      <c r="F75" s="17">
        <v>3771</v>
      </c>
      <c r="G75" t="s">
        <v>112</v>
      </c>
      <c r="J75" t="s">
        <v>109</v>
      </c>
    </row>
    <row r="76" spans="1:10" ht="25.5">
      <c r="A76" t="s">
        <v>113</v>
      </c>
      <c r="B76" t="s">
        <v>42</v>
      </c>
      <c r="D76">
        <v>7.2</v>
      </c>
      <c r="E76" t="s">
        <v>67</v>
      </c>
      <c r="F76" s="11">
        <v>0.964</v>
      </c>
      <c r="G76" t="s">
        <v>63</v>
      </c>
      <c r="J76" t="s">
        <v>109</v>
      </c>
    </row>
    <row r="77" spans="1:10" ht="25.5">
      <c r="A77" t="s">
        <v>113</v>
      </c>
      <c r="B77" t="s">
        <v>114</v>
      </c>
      <c r="D77">
        <v>21.6</v>
      </c>
      <c r="E77" t="s">
        <v>67</v>
      </c>
      <c r="F77" s="11">
        <v>1.224</v>
      </c>
      <c r="G77" t="s">
        <v>63</v>
      </c>
      <c r="J77" t="s">
        <v>101</v>
      </c>
    </row>
    <row r="78" spans="1:10" ht="25.5">
      <c r="A78" t="s">
        <v>113</v>
      </c>
      <c r="B78" t="s">
        <v>115</v>
      </c>
      <c r="D78">
        <v>10.8</v>
      </c>
      <c r="E78" t="s">
        <v>67</v>
      </c>
      <c r="F78" s="11">
        <v>0.687</v>
      </c>
      <c r="G78" t="s">
        <v>63</v>
      </c>
      <c r="J78" t="s">
        <v>116</v>
      </c>
    </row>
    <row r="79" spans="1:10" ht="25.5">
      <c r="A79" t="s">
        <v>117</v>
      </c>
      <c r="D79">
        <v>6.62</v>
      </c>
      <c r="E79" t="s">
        <v>67</v>
      </c>
      <c r="F79" s="11">
        <v>0.19</v>
      </c>
      <c r="G79" t="s">
        <v>63</v>
      </c>
      <c r="J79" t="s">
        <v>118</v>
      </c>
    </row>
    <row r="80" spans="1:6" ht="25.5">
      <c r="A80" t="s">
        <v>119</v>
      </c>
      <c r="F80" s="11"/>
    </row>
    <row r="81" spans="1:10" ht="25.5">
      <c r="A81" t="s">
        <v>120</v>
      </c>
      <c r="B81" t="s">
        <v>121</v>
      </c>
      <c r="D81">
        <v>2.77</v>
      </c>
      <c r="E81" t="s">
        <v>67</v>
      </c>
      <c r="F81" s="11">
        <v>0.24</v>
      </c>
      <c r="G81" t="s">
        <v>63</v>
      </c>
      <c r="J81" t="s">
        <v>107</v>
      </c>
    </row>
    <row r="82" ht="25.5">
      <c r="F82" s="11"/>
    </row>
    <row r="83" spans="1:6" ht="29.25">
      <c r="A83" s="12" t="s">
        <v>122</v>
      </c>
      <c r="F83" s="11"/>
    </row>
    <row r="84" spans="1:10" ht="25.5">
      <c r="A84" t="s">
        <v>123</v>
      </c>
      <c r="B84" t="s">
        <v>124</v>
      </c>
      <c r="D84">
        <v>0.079</v>
      </c>
      <c r="E84" t="s">
        <v>67</v>
      </c>
      <c r="F84" s="11">
        <v>0.011</v>
      </c>
      <c r="G84" t="s">
        <v>63</v>
      </c>
      <c r="J84" t="s">
        <v>125</v>
      </c>
    </row>
    <row r="85" spans="1:10" ht="25.5">
      <c r="A85" s="15" t="s">
        <v>126</v>
      </c>
      <c r="B85" t="s">
        <v>127</v>
      </c>
      <c r="D85">
        <v>0.252</v>
      </c>
      <c r="E85" t="s">
        <v>67</v>
      </c>
      <c r="F85" s="11">
        <v>0.033</v>
      </c>
      <c r="G85" t="s">
        <v>63</v>
      </c>
      <c r="J85" t="s">
        <v>125</v>
      </c>
    </row>
    <row r="86" spans="1:10" ht="25.5">
      <c r="A86" s="15" t="s">
        <v>128</v>
      </c>
      <c r="B86" t="s">
        <v>129</v>
      </c>
      <c r="D86">
        <v>0.432</v>
      </c>
      <c r="E86" t="s">
        <v>67</v>
      </c>
      <c r="F86" s="11">
        <v>0.058</v>
      </c>
      <c r="G86" t="s">
        <v>63</v>
      </c>
      <c r="J86" t="s">
        <v>125</v>
      </c>
    </row>
    <row r="87" ht="25.5">
      <c r="F87" s="11"/>
    </row>
    <row r="88" spans="1:6" ht="29.25">
      <c r="A88" s="12" t="s">
        <v>130</v>
      </c>
      <c r="F88" s="11"/>
    </row>
    <row r="89" spans="1:7" ht="25.5">
      <c r="A89" t="s">
        <v>131</v>
      </c>
      <c r="B89" t="s">
        <v>132</v>
      </c>
      <c r="D89">
        <v>94.85</v>
      </c>
      <c r="E89" t="s">
        <v>133</v>
      </c>
      <c r="F89" s="11">
        <v>5.45</v>
      </c>
      <c r="G89" t="s">
        <v>134</v>
      </c>
    </row>
    <row r="90" spans="1:7" ht="25.5">
      <c r="A90" t="s">
        <v>131</v>
      </c>
      <c r="B90" t="s">
        <v>135</v>
      </c>
      <c r="D90">
        <v>69.05</v>
      </c>
      <c r="E90" t="s">
        <v>133</v>
      </c>
      <c r="F90" s="11">
        <v>3.63</v>
      </c>
      <c r="G90" t="s">
        <v>134</v>
      </c>
    </row>
    <row r="91" spans="1:7" ht="25.5">
      <c r="A91" t="s">
        <v>136</v>
      </c>
      <c r="B91" t="s">
        <v>137</v>
      </c>
      <c r="D91">
        <v>81.95</v>
      </c>
      <c r="E91" t="s">
        <v>133</v>
      </c>
      <c r="F91" s="11">
        <v>4.54</v>
      </c>
      <c r="G91" t="s">
        <v>134</v>
      </c>
    </row>
    <row r="92" spans="1:7" ht="25.5">
      <c r="A92" t="s">
        <v>131</v>
      </c>
      <c r="B92" t="s">
        <v>138</v>
      </c>
      <c r="D92">
        <v>90.16</v>
      </c>
      <c r="E92" t="s">
        <v>139</v>
      </c>
      <c r="F92" s="11">
        <v>5.1806</v>
      </c>
      <c r="G92" t="s">
        <v>140</v>
      </c>
    </row>
    <row r="93" spans="1:7" ht="25.5">
      <c r="A93" t="s">
        <v>141</v>
      </c>
      <c r="B93" t="s">
        <v>142</v>
      </c>
      <c r="D93">
        <v>29.54</v>
      </c>
      <c r="E93" t="s">
        <v>143</v>
      </c>
      <c r="F93" s="11">
        <v>2.29</v>
      </c>
      <c r="G93" t="s">
        <v>144</v>
      </c>
    </row>
    <row r="94" spans="1:7" ht="25.5">
      <c r="A94" t="s">
        <v>141</v>
      </c>
      <c r="B94" t="s">
        <v>142</v>
      </c>
      <c r="D94">
        <v>0.1477</v>
      </c>
      <c r="E94" t="s">
        <v>145</v>
      </c>
      <c r="F94" s="11">
        <v>0.0115</v>
      </c>
      <c r="G94" t="s">
        <v>146</v>
      </c>
    </row>
    <row r="95" spans="1:7" ht="25.5">
      <c r="A95" t="s">
        <v>147</v>
      </c>
      <c r="B95" t="s">
        <v>148</v>
      </c>
      <c r="D95">
        <v>5.91</v>
      </c>
      <c r="E95" t="s">
        <v>149</v>
      </c>
      <c r="F95" s="11">
        <v>0.499</v>
      </c>
      <c r="G95" t="s">
        <v>150</v>
      </c>
    </row>
    <row r="96" spans="1:7" ht="25.5">
      <c r="A96" t="s">
        <v>151</v>
      </c>
      <c r="B96" t="s">
        <v>152</v>
      </c>
      <c r="D96">
        <v>7.39</v>
      </c>
      <c r="E96" t="s">
        <v>153</v>
      </c>
      <c r="F96" s="11">
        <v>0.642</v>
      </c>
      <c r="G96" t="s">
        <v>154</v>
      </c>
    </row>
    <row r="97" spans="1:7" ht="25.5">
      <c r="A97" t="s">
        <v>155</v>
      </c>
      <c r="D97">
        <v>6.65</v>
      </c>
      <c r="E97" t="s">
        <v>156</v>
      </c>
      <c r="F97" s="11">
        <v>0.57</v>
      </c>
      <c r="G97" t="s">
        <v>157</v>
      </c>
    </row>
    <row r="98" spans="1:7" ht="25.5">
      <c r="A98" t="s">
        <v>158</v>
      </c>
      <c r="D98">
        <v>3.39</v>
      </c>
      <c r="E98" t="s">
        <v>159</v>
      </c>
      <c r="F98" s="11">
        <v>0.443</v>
      </c>
      <c r="G98" t="s">
        <v>160</v>
      </c>
    </row>
    <row r="99" ht="25.5">
      <c r="F99" s="11"/>
    </row>
    <row r="100" spans="1:6" ht="29.25">
      <c r="A100" s="12" t="s">
        <v>161</v>
      </c>
      <c r="F100" s="11"/>
    </row>
    <row r="101" spans="1:7" ht="25.5">
      <c r="A101" t="s">
        <v>162</v>
      </c>
      <c r="B101" t="s">
        <v>163</v>
      </c>
      <c r="D101">
        <v>15.3</v>
      </c>
      <c r="E101" t="s">
        <v>164</v>
      </c>
      <c r="F101" s="11">
        <v>0.58</v>
      </c>
      <c r="G101" t="s">
        <v>165</v>
      </c>
    </row>
    <row r="102" spans="1:7" ht="25.5">
      <c r="A102" t="s">
        <v>166</v>
      </c>
      <c r="B102" t="s">
        <v>167</v>
      </c>
      <c r="D102">
        <v>29.54</v>
      </c>
      <c r="E102" t="s">
        <v>139</v>
      </c>
      <c r="F102" s="11">
        <v>2.29</v>
      </c>
      <c r="G102" t="s">
        <v>168</v>
      </c>
    </row>
  </sheetData>
  <sheetProtection password="B889" sheet="1"/>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Open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E.Swithenby S.Caird</dc:creator>
  <cp:keywords/>
  <dc:description/>
  <cp:lastModifiedBy>Adrienne.Golding</cp:lastModifiedBy>
  <cp:lastPrinted>2012-07-05T11:25:27Z</cp:lastPrinted>
  <dcterms:created xsi:type="dcterms:W3CDTF">2012-06-07T08:44:37Z</dcterms:created>
  <dcterms:modified xsi:type="dcterms:W3CDTF">2013-07-01T07:34:14Z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