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90" windowWidth="17040" windowHeight="10260" activeTab="0"/>
  </bookViews>
  <sheets>
    <sheet name="Introduction" sheetId="1" r:id="rId1"/>
    <sheet name="Calculator" sheetId="2" r:id="rId2"/>
    <sheet name="Results" sheetId="3" r:id="rId3"/>
    <sheet name="Charts" sheetId="4" r:id="rId4"/>
    <sheet name="Summary" sheetId="5" r:id="rId5"/>
    <sheet name="FAQs" sheetId="6" r:id="rId6"/>
    <sheet name="Data" sheetId="7" state="veryHidden" r:id="rId7"/>
    <sheet name="Conversion factors" sheetId="8" state="veryHidden" r:id="rId8"/>
  </sheets>
  <definedNames/>
  <calcPr fullCalcOnLoad="1"/>
</workbook>
</file>

<file path=xl/comments7.xml><?xml version="1.0" encoding="utf-8"?>
<comments xmlns="http://schemas.openxmlformats.org/spreadsheetml/2006/main">
  <authors>
    <author>E.Swithenby</author>
    <author>George</author>
  </authors>
  <commentList>
    <comment ref="A81" authorId="0">
      <text>
        <r>
          <rPr>
            <b/>
            <sz val="9"/>
            <rFont val="Tahoma"/>
            <family val="2"/>
          </rPr>
          <t>E.Swithenby:</t>
        </r>
        <r>
          <rPr>
            <sz val="9"/>
            <rFont val="Tahoma"/>
            <family val="2"/>
          </rPr>
          <t xml:space="preserve">
Used to convert response to a value. </t>
        </r>
      </text>
    </comment>
    <comment ref="E60" authorId="0">
      <text>
        <r>
          <rPr>
            <b/>
            <sz val="9"/>
            <rFont val="Tahoma"/>
            <family val="2"/>
          </rPr>
          <t>E.Swithenby:</t>
        </r>
        <r>
          <rPr>
            <sz val="9"/>
            <rFont val="Tahoma"/>
            <family val="2"/>
          </rPr>
          <t xml:space="preserve">
checks against the index value to produce figure for sheets used</t>
        </r>
      </text>
    </comment>
    <comment ref="E77" authorId="0">
      <text>
        <r>
          <rPr>
            <b/>
            <sz val="9"/>
            <rFont val="Tahoma"/>
            <family val="2"/>
          </rPr>
          <t>E.Swithenby:</t>
        </r>
        <r>
          <rPr>
            <sz val="9"/>
            <rFont val="Tahoma"/>
            <family val="2"/>
          </rPr>
          <t xml:space="preserve">
used to convert response to a value</t>
        </r>
      </text>
    </comment>
    <comment ref="A4" authorId="1">
      <text>
        <r>
          <rPr>
            <b/>
            <sz val="9"/>
            <rFont val="Tahoma"/>
            <family val="0"/>
          </rPr>
          <t xml:space="preserve">Ed: Journeys range for trips to the univesity campus are contained under column </t>
        </r>
        <r>
          <rPr>
            <sz val="9"/>
            <rFont val="Tahoma"/>
            <family val="0"/>
          </rPr>
          <t xml:space="preserve">
</t>
        </r>
      </text>
    </comment>
    <comment ref="D60" authorId="0">
      <text>
        <r>
          <rPr>
            <b/>
            <sz val="9"/>
            <rFont val="Tahoma"/>
            <family val="2"/>
          </rPr>
          <t>E.Swithenby:</t>
        </r>
        <r>
          <rPr>
            <sz val="9"/>
            <rFont val="Tahoma"/>
            <family val="2"/>
          </rPr>
          <t xml:space="preserve">
Used to convert sheets response to a value</t>
        </r>
      </text>
    </comment>
  </commentList>
</comments>
</file>

<file path=xl/comments8.xml><?xml version="1.0" encoding="utf-8"?>
<comments xmlns="http://schemas.openxmlformats.org/spreadsheetml/2006/main">
  <authors>
    <author>E.Swithenby</author>
  </authors>
  <commentList>
    <comment ref="D49" authorId="0">
      <text>
        <r>
          <rPr>
            <b/>
            <sz val="9"/>
            <rFont val="Tahoma"/>
            <family val="2"/>
          </rPr>
          <t>E.Swithenby:</t>
        </r>
        <r>
          <rPr>
            <sz val="9"/>
            <rFont val="Tahoma"/>
            <family val="2"/>
          </rPr>
          <t xml:space="preserve">
updated from 0.37 (10/1/2012)</t>
        </r>
      </text>
    </comment>
    <comment ref="F49" authorId="0">
      <text>
        <r>
          <rPr>
            <b/>
            <sz val="9"/>
            <rFont val="Tahoma"/>
            <family val="2"/>
          </rPr>
          <t>E.Swithenby:</t>
        </r>
        <r>
          <rPr>
            <sz val="9"/>
            <rFont val="Tahoma"/>
            <family val="2"/>
          </rPr>
          <t xml:space="preserve">
Updated from 0.05 (10/1/2012)
</t>
        </r>
      </text>
    </comment>
    <comment ref="D52" authorId="0">
      <text>
        <r>
          <rPr>
            <b/>
            <sz val="9"/>
            <rFont val="Tahoma"/>
            <family val="2"/>
          </rPr>
          <t>E.Swithenby:</t>
        </r>
        <r>
          <rPr>
            <sz val="9"/>
            <rFont val="Tahoma"/>
            <family val="2"/>
          </rPr>
          <t xml:space="preserve">
rounded up in final report</t>
        </r>
      </text>
    </comment>
    <comment ref="B74" authorId="0">
      <text>
        <r>
          <rPr>
            <sz val="9"/>
            <rFont val="Tahoma"/>
            <family val="2"/>
          </rPr>
          <t>unlikely to be used for additional heating as the storage heater would be charged overnight then release heat over the day. Assumed an electric room heater for additional heating, hence identical energy and emissions</t>
        </r>
      </text>
    </comment>
  </commentList>
</comments>
</file>

<file path=xl/sharedStrings.xml><?xml version="1.0" encoding="utf-8"?>
<sst xmlns="http://schemas.openxmlformats.org/spreadsheetml/2006/main" count="876" uniqueCount="494">
  <si>
    <t>TRAVEL</t>
  </si>
  <si>
    <t>Energy consumption (MJ)</t>
  </si>
  <si>
    <r>
      <t>CO</t>
    </r>
    <r>
      <rPr>
        <b/>
        <vertAlign val="subscript"/>
        <sz val="11"/>
        <color indexed="8"/>
        <rFont val="Calibri"/>
        <family val="2"/>
      </rPr>
      <t>2</t>
    </r>
    <r>
      <rPr>
        <b/>
        <sz val="11"/>
        <color indexed="8"/>
        <rFont val="Calibri"/>
        <family val="2"/>
      </rPr>
      <t xml:space="preserve"> Emissions (kg)</t>
    </r>
  </si>
  <si>
    <t>ICT</t>
  </si>
  <si>
    <t>Residential energy</t>
  </si>
  <si>
    <t>Conversion factors</t>
  </si>
  <si>
    <t>Energy consumption</t>
  </si>
  <si>
    <t>units</t>
  </si>
  <si>
    <t>CO2 emissions(kg)</t>
  </si>
  <si>
    <t>Carbon conversion factor</t>
  </si>
  <si>
    <t>Car</t>
  </si>
  <si>
    <t>Petrol</t>
  </si>
  <si>
    <t>up to 1.3 lire engine</t>
  </si>
  <si>
    <t>MJ per vehicle mile</t>
  </si>
  <si>
    <t>kg Co2 per vehicle mile</t>
  </si>
  <si>
    <t>based on 0.248Kg of CO2 per kWh</t>
  </si>
  <si>
    <t>from 1.3 - 1.6 litre engine</t>
  </si>
  <si>
    <t>from 1.6 - 2.0 litre engine</t>
  </si>
  <si>
    <t>above 2.0 litre engine</t>
  </si>
  <si>
    <t>Diesel</t>
  </si>
  <si>
    <t>based on 0.257Kg of CO2 per kWh</t>
  </si>
  <si>
    <t xml:space="preserve">above 2.0 litre engine </t>
  </si>
  <si>
    <t>Electric</t>
  </si>
  <si>
    <t>kg CO2 per vehicle mile</t>
  </si>
  <si>
    <t>LPG</t>
  </si>
  <si>
    <t>Medium (up to 1.6)</t>
  </si>
  <si>
    <t>based on 0.229Kg of CO2 per kWh</t>
  </si>
  <si>
    <t>Large (over 1.6)</t>
  </si>
  <si>
    <t>Average</t>
  </si>
  <si>
    <t>Hybrid petrol</t>
  </si>
  <si>
    <t>Bus</t>
  </si>
  <si>
    <t>Local bus</t>
  </si>
  <si>
    <t>MJ per passenger mile</t>
  </si>
  <si>
    <t>kg per passenger mile</t>
  </si>
  <si>
    <t>Long distance (express) coach</t>
  </si>
  <si>
    <t>Motorbike</t>
  </si>
  <si>
    <t>Average all motorcyles</t>
  </si>
  <si>
    <t>Train</t>
  </si>
  <si>
    <t>50:50 electric/diesel</t>
  </si>
  <si>
    <t>national rail</t>
  </si>
  <si>
    <t>kg CO2 per passenger mile</t>
  </si>
  <si>
    <t>based on 0.482Kg (electricity) &amp; 0.257Kg (diesel) of CO2 per kWh</t>
  </si>
  <si>
    <t>electric</t>
  </si>
  <si>
    <t>Light rail and tram</t>
  </si>
  <si>
    <t>Underground</t>
  </si>
  <si>
    <t>based on 0.482Kg of CO2 per kWh</t>
  </si>
  <si>
    <t>Air</t>
  </si>
  <si>
    <t>aviation spirit</t>
  </si>
  <si>
    <t>long haul</t>
  </si>
  <si>
    <t>based on 0.25985kg of CO2 per kWh</t>
  </si>
  <si>
    <t>short haul</t>
  </si>
  <si>
    <t>Computer</t>
  </si>
  <si>
    <t>Desktop manufacture</t>
  </si>
  <si>
    <t>MJ per PC</t>
  </si>
  <si>
    <t>kg CO2 per PC</t>
  </si>
  <si>
    <t>Laptop manufacture</t>
  </si>
  <si>
    <t>Tablet device manufacture</t>
  </si>
  <si>
    <t>MJ per device</t>
  </si>
  <si>
    <t>kg CO2 per device</t>
  </si>
  <si>
    <t>Other Portable technology</t>
  </si>
  <si>
    <t>PC use</t>
  </si>
  <si>
    <t>High powered (uses 100 watts when active)</t>
  </si>
  <si>
    <t xml:space="preserve">MJ per hour </t>
  </si>
  <si>
    <t>kg CO2 per hour</t>
  </si>
  <si>
    <t>Medium powered (uses 60 watts when active)</t>
  </si>
  <si>
    <t>Low powered (uses 30 watts when active)</t>
  </si>
  <si>
    <t>Laptop</t>
  </si>
  <si>
    <t>MJ per hour</t>
  </si>
  <si>
    <t>Monitor</t>
  </si>
  <si>
    <t>Flat LCD/TFT use</t>
  </si>
  <si>
    <t>CRT use</t>
  </si>
  <si>
    <t>Tablet device</t>
  </si>
  <si>
    <t>in use</t>
  </si>
  <si>
    <t>Other portable technology</t>
  </si>
  <si>
    <t>Router</t>
  </si>
  <si>
    <t>Connection to the internet</t>
  </si>
  <si>
    <t>equipment comprising the internet, less desktop and laptop energy</t>
  </si>
  <si>
    <t xml:space="preserve">as above, including desktop (plus monitor) or laptop to connect </t>
  </si>
  <si>
    <t>VLE</t>
  </si>
  <si>
    <t>Total load, including IT euipment, aircon, ups, etc</t>
  </si>
  <si>
    <t>as above, per student (based on 200,000 users)</t>
  </si>
  <si>
    <t>Printers</t>
  </si>
  <si>
    <t>Home printer</t>
  </si>
  <si>
    <t>Monochrome laser</t>
  </si>
  <si>
    <t>Inkjet printer</t>
  </si>
  <si>
    <t>Laser mdf</t>
  </si>
  <si>
    <t>Campus printer</t>
  </si>
  <si>
    <t>High/medium volume copier/mdf</t>
  </si>
  <si>
    <t>Low/medium voluime copier/mdf</t>
  </si>
  <si>
    <t>Networked monchrome</t>
  </si>
  <si>
    <t>Networked laser</t>
  </si>
  <si>
    <t>Residential heating</t>
  </si>
  <si>
    <t>University residences</t>
  </si>
  <si>
    <t>MJ per 10 CAT credits</t>
  </si>
  <si>
    <t xml:space="preserve">kg per 10 CAT credits </t>
  </si>
  <si>
    <t>based on full time study of 120 CAT credits over 30 weeks</t>
  </si>
  <si>
    <t>non-university residences</t>
  </si>
  <si>
    <t>based on 3 person shared occupancy of a flat, house, lodgings, etc, and energy consumption over 30 weeks study towards 120 CAT credits</t>
  </si>
  <si>
    <t>Additional home heating</t>
  </si>
  <si>
    <t>Central heating</t>
  </si>
  <si>
    <t>standard/regular mains gas boiler</t>
  </si>
  <si>
    <t xml:space="preserve">Based on 0.204Kg of CO2 per kWh </t>
  </si>
  <si>
    <t>combination mains gas bolier</t>
  </si>
  <si>
    <t>condensing mains gas boiler</t>
  </si>
  <si>
    <t>oil boiler</t>
  </si>
  <si>
    <t>based on 0.279Kg of CO2 per kWh</t>
  </si>
  <si>
    <t>solid fuel boiler</t>
  </si>
  <si>
    <t>based on 0.311Kg of CO2 per kWh</t>
  </si>
  <si>
    <t>electric storage heaters</t>
  </si>
  <si>
    <t>based on 0.482Kg of CO2 per kWH</t>
  </si>
  <si>
    <t>heat pump system</t>
  </si>
  <si>
    <t>MJ per year</t>
  </si>
  <si>
    <t>kg CO2 per year</t>
  </si>
  <si>
    <t>Room heater</t>
  </si>
  <si>
    <t>mains gas (e.g. gas fire)</t>
  </si>
  <si>
    <t>LPG bottled gas</t>
  </si>
  <si>
    <t>based on 0.229Kg of CO2 per kWH</t>
  </si>
  <si>
    <t>Closed biomass or wood fuel heater</t>
  </si>
  <si>
    <t>Based on annual consumption data</t>
  </si>
  <si>
    <t>Closed solid fuel heater</t>
  </si>
  <si>
    <t>Open solid fuel heater</t>
  </si>
  <si>
    <t>secondary heating option</t>
  </si>
  <si>
    <t>Lighting</t>
  </si>
  <si>
    <t>Low energy lighting</t>
  </si>
  <si>
    <t>11 Watts</t>
  </si>
  <si>
    <t>based on 0.482Kg of CO2 per kWh (and 2 lights in use)</t>
  </si>
  <si>
    <t>Some low energy</t>
  </si>
  <si>
    <t>35 Watts</t>
  </si>
  <si>
    <t>Normal lighting (no low energy)</t>
  </si>
  <si>
    <t>60 Watts</t>
  </si>
  <si>
    <t>Books and paper</t>
  </si>
  <si>
    <t>Books</t>
  </si>
  <si>
    <t>Scholarly books (average 500 pages)</t>
  </si>
  <si>
    <t>MJ per book</t>
  </si>
  <si>
    <t>kg CO2 per book</t>
  </si>
  <si>
    <t>Scholarly books (average 250 pages)</t>
  </si>
  <si>
    <t>books</t>
  </si>
  <si>
    <t>Scholarly books (average 375 pages)</t>
  </si>
  <si>
    <t>Average book weight 1.052kg</t>
  </si>
  <si>
    <t>MJ per kg</t>
  </si>
  <si>
    <t>kg CO2 per kilo book</t>
  </si>
  <si>
    <t>Paper</t>
  </si>
  <si>
    <t>copy paper</t>
  </si>
  <si>
    <t>MJ per Kg</t>
  </si>
  <si>
    <t>kg CO2 per kg of paper</t>
  </si>
  <si>
    <t>MJ per sheet</t>
  </si>
  <si>
    <t>kg CO2 per sheet</t>
  </si>
  <si>
    <t>Newspaper</t>
  </si>
  <si>
    <t>assumed weight 0.20kg</t>
  </si>
  <si>
    <t>MJ per newspaper</t>
  </si>
  <si>
    <t>kg CO2 per newspaper</t>
  </si>
  <si>
    <t>Magazine</t>
  </si>
  <si>
    <t>assumed weight 0.25kg</t>
  </si>
  <si>
    <t>MJ per magazine</t>
  </si>
  <si>
    <t>kg CO2 per magazine</t>
  </si>
  <si>
    <t>Newspaper and magazine combined</t>
  </si>
  <si>
    <t>MJ per item</t>
  </si>
  <si>
    <t>kg CO2 per item</t>
  </si>
  <si>
    <t>Delivery of course materials</t>
  </si>
  <si>
    <t>MJ per kg of parcel delivered</t>
  </si>
  <si>
    <t>kg CO2 per kg of parcel delivered</t>
  </si>
  <si>
    <t>Module mailing contents</t>
  </si>
  <si>
    <t>DVD</t>
  </si>
  <si>
    <t>DVD and case</t>
  </si>
  <si>
    <t>MJ per DVD and case</t>
  </si>
  <si>
    <t>kg CO2 per DVD and case</t>
  </si>
  <si>
    <t>Paper based contents</t>
  </si>
  <si>
    <t>Books, booklets, paper</t>
  </si>
  <si>
    <t>kg CO2 per kg of paper based content</t>
  </si>
  <si>
    <t>None</t>
  </si>
  <si>
    <t>One</t>
  </si>
  <si>
    <t>Two</t>
  </si>
  <si>
    <t>3 to 5</t>
  </si>
  <si>
    <t>6 or more</t>
  </si>
  <si>
    <t>Under 2 miles</t>
  </si>
  <si>
    <t>2 to 10 miles</t>
  </si>
  <si>
    <t>Walk</t>
  </si>
  <si>
    <t>Bicycle</t>
  </si>
  <si>
    <t>Car passenger</t>
  </si>
  <si>
    <t>Express coach</t>
  </si>
  <si>
    <t>Rail</t>
  </si>
  <si>
    <t>Airplane</t>
  </si>
  <si>
    <t>Over 100 miles</t>
  </si>
  <si>
    <t>Journeys response</t>
  </si>
  <si>
    <t>Distance response</t>
  </si>
  <si>
    <t>Transport response</t>
  </si>
  <si>
    <t>Transport Energy per mile</t>
  </si>
  <si>
    <t>Transport CO2 emissions per mile</t>
  </si>
  <si>
    <t>Electric car</t>
  </si>
  <si>
    <t>Hybrid car</t>
  </si>
  <si>
    <t>LPG car</t>
  </si>
  <si>
    <t>Metro, tube, tram</t>
  </si>
  <si>
    <t>Modes of transport range (regular journeys</t>
  </si>
  <si>
    <t>Petrol car (&lt; 1.3 litre engine)</t>
  </si>
  <si>
    <t>Petrol car (1.3-1.6 litre engine)</t>
  </si>
  <si>
    <t>Petrol car (1.6-2.0 litre engine)</t>
  </si>
  <si>
    <t>Diesel car (&lt; 1.3 litre engine)</t>
  </si>
  <si>
    <t>Diesel car (1.3-1.6 litre engine)</t>
  </si>
  <si>
    <t>Diesel car (1.6-2.0 litre engine)</t>
  </si>
  <si>
    <t>Petrol car (&gt; 2.0 litre engine)</t>
  </si>
  <si>
    <t>Diesel car (&gt; 2.0 litre engine)</t>
  </si>
  <si>
    <t>Device use</t>
  </si>
  <si>
    <t>Desktop PC</t>
  </si>
  <si>
    <t xml:space="preserve">Laptop </t>
  </si>
  <si>
    <t>Other portable technologies</t>
  </si>
  <si>
    <t>Hours response</t>
  </si>
  <si>
    <t>TRAVEL RANGE DATA</t>
  </si>
  <si>
    <t>ICT RANGE DATA</t>
  </si>
  <si>
    <t>Power</t>
  </si>
  <si>
    <t>Medium powered</t>
  </si>
  <si>
    <t>Low powered</t>
  </si>
  <si>
    <t>CRT monitor</t>
  </si>
  <si>
    <t>LCD/TFT monitor</t>
  </si>
  <si>
    <t>Hours of use</t>
  </si>
  <si>
    <t>1 to 5</t>
  </si>
  <si>
    <t>6 to 15</t>
  </si>
  <si>
    <t>16 to 20</t>
  </si>
  <si>
    <t>21 to 35</t>
  </si>
  <si>
    <t>36 to 50</t>
  </si>
  <si>
    <t>Over 50</t>
  </si>
  <si>
    <t>Desktop PC power response</t>
  </si>
  <si>
    <t>Desktop PC monitor response</t>
  </si>
  <si>
    <t>Hours value (midpoint of range)</t>
  </si>
  <si>
    <t>Journeys value (midpoint of range)</t>
  </si>
  <si>
    <t>High powered</t>
  </si>
  <si>
    <t>Device purchases</t>
  </si>
  <si>
    <t>Desktop</t>
  </si>
  <si>
    <t>Tabet device</t>
  </si>
  <si>
    <t>Device energy consumption</t>
  </si>
  <si>
    <t>Device CO2 emissions</t>
  </si>
  <si>
    <t>PAPER and PRINT</t>
  </si>
  <si>
    <t>PAPER AND PRINT RANGE DATA</t>
  </si>
  <si>
    <t>Internet activity</t>
  </si>
  <si>
    <t>energy consumption per hour (based on power response for desktop PC)</t>
  </si>
  <si>
    <t xml:space="preserve"> CO2 emissions per hour (based on power response for desktop PC)</t>
  </si>
  <si>
    <t>Paper use</t>
  </si>
  <si>
    <t>Purchase of books and other periodicals</t>
  </si>
  <si>
    <t>Provided materials</t>
  </si>
  <si>
    <t>Paper consumption</t>
  </si>
  <si>
    <t>Purchased materials</t>
  </si>
  <si>
    <t>Other periodicals</t>
  </si>
  <si>
    <t>Energy consumption per sheet</t>
  </si>
  <si>
    <t>CO2 emissions per sheet</t>
  </si>
  <si>
    <t>Total energy consumption (sheets x energy per sheet)</t>
  </si>
  <si>
    <t>Total CO2 emissions (Sheets x energy per sheet)</t>
  </si>
  <si>
    <t>sheets used (midpoint of response range)</t>
  </si>
  <si>
    <t>Energy consumption per publication</t>
  </si>
  <si>
    <t>CO2 emissions per publication</t>
  </si>
  <si>
    <t>Puchased response</t>
  </si>
  <si>
    <t>Purchased (midpoint of range)</t>
  </si>
  <si>
    <t>RESIDENTIAL ENERGY</t>
  </si>
  <si>
    <t>RESIDENTIAL ENERGY RANGE DATA</t>
  </si>
  <si>
    <t xml:space="preserve">Energy consumption </t>
  </si>
  <si>
    <t>CO2 emissions</t>
  </si>
  <si>
    <t>Mode of transport index</t>
  </si>
  <si>
    <t>Additional heating</t>
  </si>
  <si>
    <t>Heating Source</t>
  </si>
  <si>
    <t>Standard/regular mains gas boiler</t>
  </si>
  <si>
    <t>Combination mains gas boiler</t>
  </si>
  <si>
    <t>Condensing mains gas boiler</t>
  </si>
  <si>
    <t>Oil boiler</t>
  </si>
  <si>
    <t>Solid fuel boiler</t>
  </si>
  <si>
    <t>Heat pump system</t>
  </si>
  <si>
    <t>Electric room heater</t>
  </si>
  <si>
    <t>Mains gas fire room heater</t>
  </si>
  <si>
    <t>Open solid fuel heater (secondary heating)</t>
  </si>
  <si>
    <t>Heating source response</t>
  </si>
  <si>
    <t>Hours of heating response</t>
  </si>
  <si>
    <t>Hours of additional heating</t>
  </si>
  <si>
    <t>1 to 2 hours per week</t>
  </si>
  <si>
    <t>2 to 4 hours per week</t>
  </si>
  <si>
    <t>Over 4 hours per week</t>
  </si>
  <si>
    <t>Heating source energy per hour</t>
  </si>
  <si>
    <t>Heating source CO2 emissions per hour</t>
  </si>
  <si>
    <t>energy per week (hours response x heating source energy)</t>
  </si>
  <si>
    <t>CO2 emissions per week (hours response X heating source CO2 emissions)</t>
  </si>
  <si>
    <t>Hours value (midpoint of response value range)</t>
  </si>
  <si>
    <t>Location of study response</t>
  </si>
  <si>
    <t>Campus based</t>
  </si>
  <si>
    <t>distance based</t>
  </si>
  <si>
    <t>Value</t>
  </si>
  <si>
    <t>TOTAL</t>
  </si>
  <si>
    <t>TOTAL (device use)</t>
  </si>
  <si>
    <t>TOTAL (device use plus internet activity)</t>
  </si>
  <si>
    <t>SITE IMPACTS</t>
  </si>
  <si>
    <t>Title of course/module</t>
  </si>
  <si>
    <t>CAT credits</t>
  </si>
  <si>
    <t>per week</t>
  </si>
  <si>
    <t>Total hours</t>
  </si>
  <si>
    <t>Total energy consumption</t>
  </si>
  <si>
    <t>Total CO2 emissions</t>
  </si>
  <si>
    <t>Sheets</t>
  </si>
  <si>
    <t>All purchases</t>
  </si>
  <si>
    <t>Per purchase</t>
  </si>
  <si>
    <t>Heating source index</t>
  </si>
  <si>
    <t>Hours</t>
  </si>
  <si>
    <t>Length of course module (weeks)</t>
  </si>
  <si>
    <t>Distance (miles)</t>
  </si>
  <si>
    <t>Use of ICT devices</t>
  </si>
  <si>
    <t>Use of the Internet</t>
  </si>
  <si>
    <t>Purchased ICTs</t>
  </si>
  <si>
    <t xml:space="preserve">Additional heating </t>
  </si>
  <si>
    <t>RESULTS</t>
  </si>
  <si>
    <t>CATS credits</t>
  </si>
  <si>
    <t>Length of course/module</t>
  </si>
  <si>
    <t>title of course/module</t>
  </si>
  <si>
    <t>Travel</t>
  </si>
  <si>
    <t>Energy consumption (MJ) per 10 CATS credits</t>
  </si>
  <si>
    <t>CO2 emissions per 10 CATS credits</t>
  </si>
  <si>
    <t>Energy consumption per 10 CATS credits</t>
  </si>
  <si>
    <t>TOTAL PAPER &amp; PRINT</t>
  </si>
  <si>
    <t>ICT purchases</t>
  </si>
  <si>
    <t>Purchased books and other publications</t>
  </si>
  <si>
    <t>UNIVERSITY SITE IMPACTS</t>
  </si>
  <si>
    <t>Source of carbon emissions</t>
  </si>
  <si>
    <r>
      <t>CO</t>
    </r>
    <r>
      <rPr>
        <b/>
        <vertAlign val="subscript"/>
        <sz val="12"/>
        <color indexed="8"/>
        <rFont val="Calibri"/>
        <family val="2"/>
      </rPr>
      <t>2</t>
    </r>
    <r>
      <rPr>
        <b/>
        <sz val="12"/>
        <color indexed="8"/>
        <rFont val="Calibri"/>
        <family val="2"/>
      </rPr>
      <t xml:space="preserve"> emissions </t>
    </r>
  </si>
  <si>
    <t>percentage of energy consumption</t>
  </si>
  <si>
    <t>percentage of co2 emissions</t>
  </si>
  <si>
    <t>(percentage of totals above)</t>
  </si>
  <si>
    <t>FAQs</t>
  </si>
  <si>
    <t>CARBON CALCULATOR ASSESSMENT</t>
  </si>
  <si>
    <r>
      <t>Energy consumption and CO</t>
    </r>
    <r>
      <rPr>
        <b/>
        <vertAlign val="subscript"/>
        <sz val="12"/>
        <color indexed="8"/>
        <rFont val="Calibri"/>
        <family val="2"/>
      </rPr>
      <t>2</t>
    </r>
    <r>
      <rPr>
        <b/>
        <sz val="12"/>
        <color indexed="8"/>
        <rFont val="Calibri"/>
        <family val="2"/>
      </rPr>
      <t xml:space="preserve"> emissions associated with your course or module</t>
    </r>
  </si>
  <si>
    <r>
      <t>Sources of energy consumption and CO</t>
    </r>
    <r>
      <rPr>
        <b/>
        <vertAlign val="subscript"/>
        <sz val="12"/>
        <color indexed="8"/>
        <rFont val="Calibri"/>
        <family val="2"/>
      </rPr>
      <t>2</t>
    </r>
    <r>
      <rPr>
        <b/>
        <sz val="12"/>
        <color indexed="8"/>
        <rFont val="Calibri"/>
        <family val="2"/>
      </rPr>
      <t xml:space="preserve"> emissions associated with your course or module</t>
    </r>
  </si>
  <si>
    <t xml:space="preserve">Carbon emissions per mile of travel </t>
  </si>
  <si>
    <t>Carbon emissions per ICT hour of use</t>
  </si>
  <si>
    <t>Location</t>
  </si>
  <si>
    <t>Location of study</t>
  </si>
  <si>
    <t xml:space="preserve">Purchased print </t>
  </si>
  <si>
    <t>TOTAL NUMBER OF PURCHASES</t>
  </si>
  <si>
    <t>Number  of purchases</t>
  </si>
  <si>
    <t>Number  purchased</t>
  </si>
  <si>
    <t xml:space="preserve">Location of study </t>
  </si>
  <si>
    <t>TRAVEL RELATED CARBON IMPACTS</t>
  </si>
  <si>
    <t>ICT RELATED CARBON IMPACTS</t>
  </si>
  <si>
    <t>RESIDENTIAL ENERGY CARBON IMPACTS</t>
  </si>
  <si>
    <t>UNIVERSITY SITE CARBON IMPACTS</t>
  </si>
  <si>
    <t>UNIVERSITY SITE OPERATIONS</t>
  </si>
  <si>
    <t>Equivalent carbon impacts</t>
  </si>
  <si>
    <t>CO2 emissions per mile</t>
  </si>
  <si>
    <t>Carbon emissions of the course/module</t>
  </si>
  <si>
    <t>CO2 emissions per hour</t>
  </si>
  <si>
    <t>miles driving a car with a 1.3-1.6 litre petrol engine</t>
  </si>
  <si>
    <t xml:space="preserve">miles travelling by national rail </t>
  </si>
  <si>
    <t>FURTHER ANALYSIS CHARTS</t>
  </si>
  <si>
    <t>Not applicable</t>
  </si>
  <si>
    <t>51 to 100 miles</t>
  </si>
  <si>
    <t xml:space="preserve">Distance range </t>
  </si>
  <si>
    <t>http://www9.open.ac.uk/SusTeach/</t>
  </si>
  <si>
    <t>Proportion of  total carbon emissions</t>
  </si>
  <si>
    <t>PAPER, PRINT, &amp; OTHER MATERIALS</t>
  </si>
  <si>
    <t>RESIDENTIAL ENERGY USE</t>
  </si>
  <si>
    <t>UNIVERSITY CAMPUS SITE OPERATIONS</t>
  </si>
  <si>
    <t>INTRODUCTION TO THE CARBON CALCULATOR FOR LECTURERS</t>
  </si>
  <si>
    <t>Number of students</t>
  </si>
  <si>
    <t xml:space="preserve">Journeys from your home (usual term-time residence) to the University campus or the main site for working on module/course activities </t>
  </si>
  <si>
    <t xml:space="preserve">Journeys to other places associated with module/course activities for research, administration or assessment (e.g. other campus sites, field trips, libraries, regional and national centre) </t>
  </si>
  <si>
    <t xml:space="preserve">Journeys to obtain books, materials and Information and Communication Technologies (ICTs) (e.g. Personal Computers, laptops, tablet devices, smart phones etc) </t>
  </si>
  <si>
    <t xml:space="preserve">Any other journeys associated with your module/course activities </t>
  </si>
  <si>
    <t>0 to 10</t>
  </si>
  <si>
    <t>11 to 20</t>
  </si>
  <si>
    <t>21 to 40</t>
  </si>
  <si>
    <t>41 to 60</t>
  </si>
  <si>
    <t>61 to 80</t>
  </si>
  <si>
    <t>81 or more</t>
  </si>
  <si>
    <t>11 to 20 miles</t>
  </si>
  <si>
    <t>21 to 30 miles</t>
  </si>
  <si>
    <t>31 to 40 miles</t>
  </si>
  <si>
    <t>41 to 50 miles</t>
  </si>
  <si>
    <t>Distance  index value for journeys from home to campus</t>
  </si>
  <si>
    <t>Distance  index value for journeys to other study places</t>
  </si>
  <si>
    <t>Distance  index value for journeys to other books and equipment</t>
  </si>
  <si>
    <t>Distance  index value for any other journeys</t>
  </si>
  <si>
    <t>Journeys index value for journeys from home to campus</t>
  </si>
  <si>
    <t>Journeys  index value for journeys to other study places</t>
  </si>
  <si>
    <t>Jounrneys  index value for journeys to other books and equipment</t>
  </si>
  <si>
    <t>Journeys  index value for any other journeys</t>
  </si>
  <si>
    <t>distance per student per 10 CAT credits</t>
  </si>
  <si>
    <t>energy consumption (MJ) per student per 10 CAT credits</t>
  </si>
  <si>
    <t>CO2 emissions (kg) per student per 10 CATS credits</t>
  </si>
  <si>
    <t>Journey type</t>
  </si>
  <si>
    <t>Journeys</t>
  </si>
  <si>
    <t>Percentage of travel attributable to course/module</t>
  </si>
  <si>
    <t>COURSE/MODULE DETAILS ENTERED</t>
  </si>
  <si>
    <t>Monitor energy consumption per hour (based on monitor type response)</t>
  </si>
  <si>
    <t>Monitor CO2 emissions per hour (based on monitor type response)</t>
  </si>
  <si>
    <t>0 to 20 sheets</t>
  </si>
  <si>
    <t>21 to 40 sheets</t>
  </si>
  <si>
    <t>41 to 60 sheets</t>
  </si>
  <si>
    <t>61 to 100 sheets</t>
  </si>
  <si>
    <t>101 to 150 sheets</t>
  </si>
  <si>
    <t>151 to 250 sheets</t>
  </si>
  <si>
    <t>251 to 500 sheets</t>
  </si>
  <si>
    <t>501 to 1000 sheets</t>
  </si>
  <si>
    <t>Over 1000 sheets</t>
  </si>
  <si>
    <t>Sheets used index value</t>
  </si>
  <si>
    <t>Paper used</t>
  </si>
  <si>
    <t>Energy consumption per student per 10 CATS credits</t>
  </si>
  <si>
    <t>CO2 emissions per student per 10 CATS credits</t>
  </si>
  <si>
    <t>Percentage of course/module weeks within the heating season</t>
  </si>
  <si>
    <t>100% (all weeks)</t>
  </si>
  <si>
    <t>Round trip distance (midpoint of response range)</t>
  </si>
  <si>
    <t>Energy per hour of use (total energy from ICT device and internet use/ total hours)</t>
  </si>
  <si>
    <t>CO2 per hour of use (total energy from ICT device and internet use/ total hours)</t>
  </si>
  <si>
    <t>Number of purchases</t>
  </si>
  <si>
    <t>Number</t>
  </si>
  <si>
    <t>10%</t>
  </si>
  <si>
    <t>20%</t>
  </si>
  <si>
    <t>30%</t>
  </si>
  <si>
    <t>40%</t>
  </si>
  <si>
    <t>50%</t>
  </si>
  <si>
    <t>60%</t>
  </si>
  <si>
    <t>70%</t>
  </si>
  <si>
    <t>80%</t>
  </si>
  <si>
    <t>90%</t>
  </si>
  <si>
    <t>Hours using a laptop PC</t>
  </si>
  <si>
    <t>hours in a week</t>
  </si>
  <si>
    <t>weeks using a tablet PC</t>
  </si>
  <si>
    <t>ICT hours of use per 10 CATS credits</t>
  </si>
  <si>
    <t>Paper consumption (sheets) per 100 CATS credits</t>
  </si>
  <si>
    <t>Other information for Charts tab</t>
  </si>
  <si>
    <t>Distance travelled per 10 CATS credits</t>
  </si>
  <si>
    <t>Energy per mile</t>
  </si>
  <si>
    <t>CO2 per mile</t>
  </si>
  <si>
    <t>PAPER AND PRINTED MATERIALS RELATED CARBON IMPACTS</t>
  </si>
  <si>
    <t>Carbon emissions per student per 100 study   hours/10 CATS credits</t>
  </si>
  <si>
    <t>Proportion of total carbon emissions</t>
  </si>
  <si>
    <t>Distance travelled (miles) per student per 100 study hours/10 CATS credits</t>
  </si>
  <si>
    <t>ICT hours of use per student per 100 study hours/10 CATS credits</t>
  </si>
  <si>
    <t>Paper consumption (sheets) per student per 100 study hours/10 CATS credits</t>
  </si>
  <si>
    <t>SUMMARY OF THE CARBON IMPACTS ASSOCIATED WITH YOUR COURSE OR MODULE</t>
  </si>
  <si>
    <t>Name of assessment:</t>
  </si>
  <si>
    <t>Date of assessment:</t>
  </si>
  <si>
    <r>
      <t>Energy consumption and CO</t>
    </r>
    <r>
      <rPr>
        <b/>
        <vertAlign val="subscript"/>
        <sz val="12"/>
        <color indexed="8"/>
        <rFont val="Calibri"/>
        <family val="2"/>
      </rPr>
      <t>2</t>
    </r>
    <r>
      <rPr>
        <b/>
        <sz val="12"/>
        <color indexed="8"/>
        <rFont val="Calibri"/>
        <family val="2"/>
      </rPr>
      <t xml:space="preserve"> emissions associated with your course or module (per student per 100 study hours/10 CATS credits)</t>
    </r>
  </si>
  <si>
    <t>Further information about the development of the Carbon Calculator is available on the SusTEACH project website at http://www9.open.ac.uk/SusTeach/ where you will also find other tools and resources.</t>
  </si>
  <si>
    <t xml:space="preserve">CO2 emissions </t>
  </si>
  <si>
    <t xml:space="preserve">Proportion of working time involved with teaching during the previous academic year </t>
  </si>
  <si>
    <t>100%</t>
  </si>
  <si>
    <t>Proportion of time spent teaching</t>
  </si>
  <si>
    <t>Energy consumption per member of staff</t>
  </si>
  <si>
    <t>CO2 emissions per member of staff</t>
  </si>
  <si>
    <t>Energy and emissions from different study location</t>
  </si>
  <si>
    <t>Energy and emissions from study location chosen</t>
  </si>
  <si>
    <t>PAPER AND PRINTED MATERIALS</t>
  </si>
  <si>
    <t>Paper and printed materials</t>
  </si>
  <si>
    <t>Please click on the Results button at the top of the page</t>
  </si>
  <si>
    <r>
      <t xml:space="preserve">single journey </t>
    </r>
    <r>
      <rPr>
        <b/>
        <sz val="9"/>
        <color indexed="10"/>
        <rFont val="Calibri"/>
        <family val="2"/>
      </rPr>
      <t>((Round trip distance X energy or CO2emissions) X (percentage of travel associated with module/100))</t>
    </r>
  </si>
  <si>
    <r>
      <t>total journeys per student per 10 CATS credits</t>
    </r>
    <r>
      <rPr>
        <b/>
        <sz val="9"/>
        <color indexed="10"/>
        <rFont val="Calibri"/>
        <family val="2"/>
      </rPr>
      <t xml:space="preserve"> ((((single journey X number of journeys)/ (CATS credits/10))/Number of students))/percentange of travel attributable to the course/module)</t>
    </r>
  </si>
  <si>
    <r>
      <t xml:space="preserve">per student per 10 CAT credits (assuming device used for 360 CAT credits of study) </t>
    </r>
    <r>
      <rPr>
        <b/>
        <sz val="9"/>
        <color indexed="10"/>
        <rFont val="Calibri"/>
        <family val="2"/>
      </rPr>
      <t>((Device energy or emissions / (360/10)) / Number of students</t>
    </r>
  </si>
  <si>
    <r>
      <t xml:space="preserve">TOTAL ICT </t>
    </r>
    <r>
      <rPr>
        <b/>
        <sz val="9"/>
        <color indexed="10"/>
        <rFont val="Calibri"/>
        <family val="2"/>
      </rPr>
      <t>(USE + PURCHASES)</t>
    </r>
  </si>
  <si>
    <r>
      <t xml:space="preserve">per student per 10 CAT credits </t>
    </r>
    <r>
      <rPr>
        <b/>
        <sz val="9"/>
        <color indexed="10"/>
        <rFont val="Calibri"/>
        <family val="2"/>
      </rPr>
      <t>(((All purchases energy or emissions / (Module CATS credits/10)) / Number of students)</t>
    </r>
  </si>
  <si>
    <t>energy consumption (MJ)</t>
  </si>
  <si>
    <t xml:space="preserve">CO2 emissions (kg) </t>
  </si>
  <si>
    <t xml:space="preserve">total energy consumption per week </t>
  </si>
  <si>
    <t xml:space="preserve">total CO2 emissions per week </t>
  </si>
  <si>
    <r>
      <t>over length of module per student per 10 CATS credits</t>
    </r>
    <r>
      <rPr>
        <b/>
        <sz val="10"/>
        <color indexed="10"/>
        <rFont val="Calibri"/>
        <family val="2"/>
      </rPr>
      <t xml:space="preserve"> ((Use per per week X length of module /(CATS credits/10))/Number of students)</t>
    </r>
  </si>
  <si>
    <r>
      <t xml:space="preserve">per week </t>
    </r>
    <r>
      <rPr>
        <b/>
        <sz val="10"/>
        <color indexed="10"/>
        <rFont val="Calibri"/>
        <family val="2"/>
      </rPr>
      <t>(Energy or emissions of device X Number of hours of use per week)</t>
    </r>
  </si>
  <si>
    <r>
      <t xml:space="preserve">over length of module per student per 10 CAT credits </t>
    </r>
    <r>
      <rPr>
        <b/>
        <sz val="10"/>
        <color indexed="10"/>
        <rFont val="Calibri"/>
        <family val="2"/>
      </rPr>
      <t>(((sheets used weekly X length of module) / (CATS credits /10)) / number of students)</t>
    </r>
  </si>
  <si>
    <r>
      <rPr>
        <b/>
        <sz val="12"/>
        <color indexed="8"/>
        <rFont val="Calibri"/>
        <family val="2"/>
      </rPr>
      <t>over length of module per student per 10 CATS credits</t>
    </r>
    <r>
      <rPr>
        <b/>
        <sz val="11"/>
        <color indexed="8"/>
        <rFont val="Calibri"/>
        <family val="2"/>
      </rPr>
      <t xml:space="preserve"> </t>
    </r>
    <r>
      <rPr>
        <b/>
        <sz val="9"/>
        <color indexed="10"/>
        <rFont val="Calibri"/>
        <family val="2"/>
      </rPr>
      <t>(((Hours per week X length of module /(CATS credits/10))/Number of students)) X % of module during the heating season</t>
    </r>
  </si>
  <si>
    <t>% of course/module within the heating season response</t>
  </si>
  <si>
    <t>% of course/module within the heating season index value</t>
  </si>
  <si>
    <t xml:space="preserve">% of course/module within the heating season </t>
  </si>
  <si>
    <r>
      <t xml:space="preserve">per 10 CATS credits </t>
    </r>
    <r>
      <rPr>
        <b/>
        <sz val="12"/>
        <color indexed="10"/>
        <rFont val="Calibri"/>
        <family val="2"/>
      </rPr>
      <t>(Study location energy or emissions multiplied by the proportion of time spent teaching the module divided by the module CATS credits)</t>
    </r>
  </si>
  <si>
    <r>
      <t xml:space="preserve">per student per 10 CATS credits </t>
    </r>
    <r>
      <rPr>
        <b/>
        <sz val="12"/>
        <color indexed="10"/>
        <rFont val="Calibri"/>
        <family val="2"/>
      </rPr>
      <t>(teaching per 10 CATS credits divided by the number of students)</t>
    </r>
  </si>
  <si>
    <r>
      <t>CO</t>
    </r>
    <r>
      <rPr>
        <b/>
        <vertAlign val="subscript"/>
        <sz val="12"/>
        <color indexed="8"/>
        <rFont val="Calibri"/>
        <family val="2"/>
      </rPr>
      <t>2</t>
    </r>
    <r>
      <rPr>
        <b/>
        <sz val="12"/>
        <color indexed="8"/>
        <rFont val="Calibri"/>
        <family val="2"/>
      </rPr>
      <t xml:space="preserve"> emissions (kg)</t>
    </r>
  </si>
  <si>
    <r>
      <t>Sources of energy consumption and CO</t>
    </r>
    <r>
      <rPr>
        <b/>
        <vertAlign val="subscript"/>
        <sz val="12"/>
        <color indexed="8"/>
        <rFont val="Calibri"/>
        <family val="2"/>
      </rPr>
      <t>2</t>
    </r>
    <r>
      <rPr>
        <b/>
        <sz val="12"/>
        <color indexed="8"/>
        <rFont val="Calibri"/>
        <family val="2"/>
      </rPr>
      <t xml:space="preserve"> emissions associated with your course or module (percentage of total CO</t>
    </r>
    <r>
      <rPr>
        <b/>
        <vertAlign val="subscript"/>
        <sz val="12"/>
        <color indexed="8"/>
        <rFont val="Calibri"/>
        <family val="2"/>
      </rPr>
      <t>2</t>
    </r>
    <r>
      <rPr>
        <b/>
        <sz val="12"/>
        <color indexed="8"/>
        <rFont val="Calibri"/>
        <family val="2"/>
      </rPr>
      <t xml:space="preserve"> emissions)</t>
    </r>
  </si>
  <si>
    <t>TEACHING DURING THE PREVIOUS YEAR RANGE DATA</t>
  </si>
  <si>
    <t>JOURNEYS BETWEEN HOME AND THE UNIVERSITY CAMPUS RANGE DATA</t>
  </si>
  <si>
    <t>81 to 100</t>
  </si>
  <si>
    <t>101 to 120</t>
  </si>
  <si>
    <t>121 to 140</t>
  </si>
  <si>
    <t>141 to 160</t>
  </si>
  <si>
    <t>161 to 180</t>
  </si>
  <si>
    <t>181 to 200</t>
  </si>
  <si>
    <t>201 to 240</t>
  </si>
  <si>
    <t>241 to 260</t>
  </si>
  <si>
    <t>261 to 280</t>
  </si>
  <si>
    <t>281 to 300</t>
  </si>
  <si>
    <t>300 or more</t>
  </si>
  <si>
    <t>21 to 30</t>
  </si>
  <si>
    <t>31 to 40</t>
  </si>
  <si>
    <t>41 to 50</t>
  </si>
  <si>
    <t>51 to 60</t>
  </si>
  <si>
    <t>61 to 70</t>
  </si>
  <si>
    <t>71 to 80</t>
  </si>
  <si>
    <t>81 to 90</t>
  </si>
  <si>
    <t>91 to 100</t>
  </si>
  <si>
    <t>Number of journeys between home and the university campus range</t>
  </si>
  <si>
    <t>Number of journeys range G</t>
  </si>
  <si>
    <t>201 to 220</t>
  </si>
  <si>
    <t>221 to 240</t>
  </si>
  <si>
    <t>Energy consumption (MJ) per student per 100 study hours/10 CATS credits</t>
  </si>
  <si>
    <r>
      <t>CO</t>
    </r>
    <r>
      <rPr>
        <b/>
        <vertAlign val="subscript"/>
        <sz val="12"/>
        <color indexed="8"/>
        <rFont val="Calibri"/>
        <family val="2"/>
      </rPr>
      <t>2</t>
    </r>
    <r>
      <rPr>
        <b/>
        <sz val="12"/>
        <color indexed="8"/>
        <rFont val="Calibri"/>
        <family val="2"/>
      </rPr>
      <t xml:space="preserve"> emissions (kg) per student per 100 study hours/10 CATS credits</t>
    </r>
  </si>
  <si>
    <t xml:space="preserve">Sheets used </t>
  </si>
  <si>
    <t>University site operations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</si>
</sst>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00"/>
    <numFmt numFmtId="166" formatCode="0.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_ ;\-#,##0\ "/>
    <numFmt numFmtId="173" formatCode="0_ ;\-0\ "/>
    <numFmt numFmtId="174" formatCode="0.00_ ;\-0.00\ "/>
    <numFmt numFmtId="175" formatCode="#,##0.00_ ;\-#,##0.00\ "/>
    <numFmt numFmtId="176" formatCode="0.0_ ;\-0.0\ "/>
  </numFmts>
  <fonts count="84">
    <font>
      <sz val="11"/>
      <color theme="1"/>
      <name val="Calibri"/>
      <family val="2"/>
    </font>
    <font>
      <sz val="11"/>
      <color indexed="8"/>
      <name val="Calibri"/>
      <family val="2"/>
    </font>
    <font>
      <b/>
      <sz val="11"/>
      <color indexed="8"/>
      <name val="Calibri"/>
      <family val="2"/>
    </font>
    <font>
      <b/>
      <vertAlign val="subscript"/>
      <sz val="11"/>
      <color indexed="8"/>
      <name val="Calibri"/>
      <family val="2"/>
    </font>
    <font>
      <sz val="10"/>
      <name val="Arial"/>
      <family val="2"/>
    </font>
    <font>
      <b/>
      <sz val="9"/>
      <name val="Tahoma"/>
      <family val="2"/>
    </font>
    <font>
      <sz val="9"/>
      <name val="Tahoma"/>
      <family val="2"/>
    </font>
    <font>
      <b/>
      <sz val="12"/>
      <color indexed="8"/>
      <name val="Calibri"/>
      <family val="2"/>
    </font>
    <font>
      <b/>
      <vertAlign val="subscript"/>
      <sz val="12"/>
      <color indexed="8"/>
      <name val="Calibri"/>
      <family val="2"/>
    </font>
    <font>
      <b/>
      <sz val="9"/>
      <color indexed="10"/>
      <name val="Calibri"/>
      <family val="2"/>
    </font>
    <font>
      <b/>
      <sz val="12"/>
      <color indexed="10"/>
      <name val="Calibri"/>
      <family val="2"/>
    </font>
    <font>
      <b/>
      <sz val="10"/>
      <color indexed="10"/>
      <name val="Calibri"/>
      <family val="2"/>
    </font>
    <font>
      <b/>
      <sz val="10"/>
      <color indexed="8"/>
      <name val="Calibri"/>
      <family val="2"/>
    </font>
    <font>
      <sz val="10"/>
      <color indexed="8"/>
      <name val="Calibri"/>
      <family val="2"/>
    </font>
    <font>
      <b/>
      <sz val="8.25"/>
      <color indexed="8"/>
      <name val="Calibri"/>
      <family val="2"/>
    </font>
    <font>
      <b/>
      <sz val="10.5"/>
      <color indexed="8"/>
      <name val="Calibri"/>
      <family val="2"/>
    </font>
    <font>
      <b/>
      <sz val="9.6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u val="single"/>
      <sz val="14"/>
      <color indexed="8"/>
      <name val="Calibri"/>
      <family val="2"/>
    </font>
    <font>
      <sz val="12"/>
      <color indexed="8"/>
      <name val="Calibri"/>
      <family val="2"/>
    </font>
    <font>
      <sz val="14"/>
      <color indexed="8"/>
      <name val="Calibri"/>
      <family val="2"/>
    </font>
    <font>
      <u val="single"/>
      <sz val="11"/>
      <color indexed="9"/>
      <name val="Calibri"/>
      <family val="2"/>
    </font>
    <font>
      <sz val="11"/>
      <name val="Calibri"/>
      <family val="2"/>
    </font>
    <font>
      <b/>
      <sz val="12"/>
      <color indexed="17"/>
      <name val="Calibri"/>
      <family val="2"/>
    </font>
    <font>
      <b/>
      <u val="single"/>
      <sz val="12"/>
      <color indexed="8"/>
      <name val="Calibri"/>
      <family val="2"/>
    </font>
    <font>
      <b/>
      <sz val="16"/>
      <color indexed="8"/>
      <name val="Calibri"/>
      <family val="2"/>
    </font>
    <font>
      <sz val="16"/>
      <color indexed="8"/>
      <name val="Calibri"/>
      <family val="2"/>
    </font>
    <font>
      <b/>
      <sz val="16"/>
      <color indexed="30"/>
      <name val="Calibri"/>
      <family val="2"/>
    </font>
    <font>
      <sz val="11"/>
      <color indexed="30"/>
      <name val="Calibri"/>
      <family val="2"/>
    </font>
    <font>
      <b/>
      <sz val="14"/>
      <color indexed="30"/>
      <name val="Calibri"/>
      <family val="2"/>
    </font>
    <font>
      <i/>
      <sz val="10"/>
      <color indexed="8"/>
      <name val="Calibri"/>
      <family val="2"/>
    </font>
    <font>
      <vertAlign val="subscript"/>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4"/>
      <color theme="1"/>
      <name val="Calibri"/>
      <family val="2"/>
    </font>
    <font>
      <b/>
      <sz val="12"/>
      <color theme="1"/>
      <name val="Calibri"/>
      <family val="2"/>
    </font>
    <font>
      <sz val="12"/>
      <color theme="1"/>
      <name val="Calibri"/>
      <family val="2"/>
    </font>
    <font>
      <sz val="14"/>
      <color theme="1"/>
      <name val="Calibri"/>
      <family val="2"/>
    </font>
    <font>
      <u val="single"/>
      <sz val="11"/>
      <color theme="0"/>
      <name val="Calibri"/>
      <family val="2"/>
    </font>
    <font>
      <b/>
      <sz val="12"/>
      <color rgb="FF00B050"/>
      <name val="Calibri"/>
      <family val="2"/>
    </font>
    <font>
      <b/>
      <sz val="12"/>
      <color rgb="FFFF0000"/>
      <name val="Calibri"/>
      <family val="2"/>
    </font>
    <font>
      <b/>
      <u val="single"/>
      <sz val="12"/>
      <color theme="1"/>
      <name val="Calibri"/>
      <family val="2"/>
    </font>
    <font>
      <b/>
      <sz val="16"/>
      <color theme="1"/>
      <name val="Calibri"/>
      <family val="2"/>
    </font>
    <font>
      <sz val="16"/>
      <color theme="1"/>
      <name val="Calibri"/>
      <family val="2"/>
    </font>
    <font>
      <b/>
      <sz val="16"/>
      <color rgb="FF0070C0"/>
      <name val="Calibri"/>
      <family val="2"/>
    </font>
    <font>
      <sz val="11"/>
      <color rgb="FF0070C0"/>
      <name val="Calibri"/>
      <family val="2"/>
    </font>
    <font>
      <b/>
      <sz val="14"/>
      <color rgb="FF0070C0"/>
      <name val="Calibri"/>
      <family val="2"/>
    </font>
    <font>
      <b/>
      <sz val="10"/>
      <color theme="1"/>
      <name val="Calibri"/>
      <family val="2"/>
    </font>
    <font>
      <sz val="10"/>
      <color theme="1"/>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theme="3" tint="0.7999799847602844"/>
        <bgColor indexed="64"/>
      </patternFill>
    </fill>
    <fill>
      <patternFill patternType="solid">
        <fgColor rgb="FF00B050"/>
        <bgColor indexed="64"/>
      </patternFill>
    </fill>
    <fill>
      <patternFill patternType="solid">
        <fgColor rgb="FF92D050"/>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rgb="FF7030A0"/>
        <bgColor indexed="64"/>
      </patternFill>
    </fill>
    <fill>
      <gradientFill>
        <stop position="0">
          <color theme="0"/>
        </stop>
        <stop position="1">
          <color theme="2" tint="-0.2509700059890747"/>
        </stop>
      </gradientFill>
    </fill>
    <fill>
      <gradientFill>
        <stop position="0">
          <color theme="0"/>
        </stop>
        <stop position="1">
          <color theme="2" tint="-0.2509700059890747"/>
        </stop>
      </gradientFill>
    </fill>
    <fill>
      <gradientFill>
        <stop position="0">
          <color theme="0"/>
        </stop>
        <stop position="1">
          <color theme="4"/>
        </stop>
      </gradientFill>
    </fill>
    <fill>
      <gradientFill>
        <stop position="0">
          <color theme="0"/>
        </stop>
        <stop position="1">
          <color theme="2" tint="-0.2509700059890747"/>
        </stop>
      </gradientFill>
    </fill>
    <fill>
      <gradientFill>
        <stop position="0">
          <color theme="0"/>
        </stop>
        <stop position="1">
          <color theme="2" tint="-0.2509700059890747"/>
        </stop>
      </gradientFill>
    </fill>
    <fill>
      <gradientFill>
        <stop position="0">
          <color theme="0"/>
        </stop>
        <stop position="1">
          <color theme="4"/>
        </stop>
      </gradientFill>
    </fill>
    <fill>
      <gradientFill>
        <stop position="0">
          <color theme="0"/>
        </stop>
        <stop position="1">
          <color theme="4"/>
        </stop>
      </gradientFill>
    </fill>
    <fill>
      <gradientFill>
        <stop position="0">
          <color theme="0"/>
        </stop>
        <stop position="1">
          <color theme="4"/>
        </stop>
      </gradientFill>
    </fill>
    <fill>
      <gradientFill>
        <stop position="0">
          <color theme="0"/>
        </stop>
        <stop position="1">
          <color theme="4"/>
        </stop>
      </gradient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4"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98">
    <xf numFmtId="0" fontId="0" fillId="0" borderId="0" xfId="0" applyFont="1" applyAlignment="1">
      <alignment/>
    </xf>
    <xf numFmtId="0" fontId="0" fillId="2" borderId="0" xfId="0" applyFill="1" applyAlignment="1">
      <alignment/>
    </xf>
    <xf numFmtId="0" fontId="65" fillId="2" borderId="0" xfId="0" applyFont="1" applyFill="1" applyAlignment="1">
      <alignment horizontal="center" vertical="center" wrapText="1"/>
    </xf>
    <xf numFmtId="0" fontId="65" fillId="2" borderId="0" xfId="0" applyFont="1" applyFill="1" applyAlignment="1">
      <alignment/>
    </xf>
    <xf numFmtId="0" fontId="0" fillId="2" borderId="0" xfId="0" applyFill="1" applyAlignment="1">
      <alignment/>
    </xf>
    <xf numFmtId="0" fontId="0" fillId="2" borderId="0" xfId="0" applyFill="1" applyAlignment="1">
      <alignment wrapText="1"/>
    </xf>
    <xf numFmtId="0" fontId="0" fillId="33" borderId="0" xfId="0" applyFill="1" applyAlignment="1">
      <alignment/>
    </xf>
    <xf numFmtId="0" fontId="65" fillId="33" borderId="0" xfId="0" applyFont="1" applyFill="1" applyAlignment="1">
      <alignment/>
    </xf>
    <xf numFmtId="0" fontId="65" fillId="2" borderId="0" xfId="0" applyFont="1" applyFill="1" applyAlignment="1">
      <alignment/>
    </xf>
    <xf numFmtId="0" fontId="65" fillId="2" borderId="0" xfId="0" applyFont="1" applyFill="1" applyBorder="1" applyAlignment="1">
      <alignment horizontal="center" vertical="center" wrapText="1"/>
    </xf>
    <xf numFmtId="164" fontId="0" fillId="0" borderId="0" xfId="0" applyNumberFormat="1" applyAlignment="1">
      <alignment/>
    </xf>
    <xf numFmtId="0" fontId="67" fillId="0" borderId="0" xfId="0" applyFont="1" applyAlignment="1">
      <alignment/>
    </xf>
    <xf numFmtId="165" fontId="0" fillId="0" borderId="0" xfId="0" applyNumberFormat="1" applyAlignment="1">
      <alignment/>
    </xf>
    <xf numFmtId="166" fontId="0" fillId="0" borderId="0" xfId="0" applyNumberFormat="1" applyAlignment="1">
      <alignment/>
    </xf>
    <xf numFmtId="0" fontId="0" fillId="0" borderId="0" xfId="0" applyFont="1" applyAlignment="1">
      <alignment/>
    </xf>
    <xf numFmtId="0" fontId="65" fillId="0" borderId="0" xfId="0" applyFont="1" applyAlignment="1">
      <alignment/>
    </xf>
    <xf numFmtId="1" fontId="0" fillId="0" borderId="0" xfId="0" applyNumberFormat="1" applyAlignment="1">
      <alignment/>
    </xf>
    <xf numFmtId="0" fontId="0" fillId="0" borderId="10" xfId="0" applyBorder="1" applyAlignment="1">
      <alignment/>
    </xf>
    <xf numFmtId="0" fontId="68" fillId="0" borderId="0" xfId="0" applyFont="1" applyAlignment="1">
      <alignment/>
    </xf>
    <xf numFmtId="0" fontId="0" fillId="0" borderId="11" xfId="0" applyBorder="1" applyAlignment="1">
      <alignment/>
    </xf>
    <xf numFmtId="0" fontId="65" fillId="0" borderId="11" xfId="0" applyFont="1" applyBorder="1" applyAlignment="1">
      <alignment/>
    </xf>
    <xf numFmtId="0" fontId="0" fillId="0" borderId="12" xfId="0" applyBorder="1" applyAlignment="1">
      <alignment/>
    </xf>
    <xf numFmtId="2" fontId="0" fillId="0" borderId="0" xfId="0" applyNumberFormat="1" applyAlignment="1">
      <alignment/>
    </xf>
    <xf numFmtId="2" fontId="65" fillId="0" borderId="11" xfId="0" applyNumberFormat="1" applyFont="1" applyBorder="1" applyAlignment="1">
      <alignment/>
    </xf>
    <xf numFmtId="2" fontId="0" fillId="0" borderId="10" xfId="0" applyNumberFormat="1" applyBorder="1" applyAlignment="1">
      <alignment/>
    </xf>
    <xf numFmtId="2" fontId="0" fillId="0" borderId="12" xfId="0" applyNumberFormat="1" applyBorder="1" applyAlignment="1">
      <alignment/>
    </xf>
    <xf numFmtId="2" fontId="65" fillId="0" borderId="13" xfId="0" applyNumberFormat="1" applyFont="1" applyBorder="1" applyAlignment="1">
      <alignment/>
    </xf>
    <xf numFmtId="2" fontId="0" fillId="0" borderId="0" xfId="0" applyNumberFormat="1" applyBorder="1" applyAlignment="1">
      <alignment/>
    </xf>
    <xf numFmtId="0" fontId="65" fillId="0" borderId="14" xfId="0" applyFont="1" applyBorder="1" applyAlignment="1">
      <alignment/>
    </xf>
    <xf numFmtId="2" fontId="65" fillId="0" borderId="15" xfId="0" applyNumberFormat="1" applyFont="1" applyBorder="1" applyAlignment="1">
      <alignment/>
    </xf>
    <xf numFmtId="2" fontId="65" fillId="0" borderId="16" xfId="0" applyNumberFormat="1" applyFont="1" applyBorder="1" applyAlignment="1">
      <alignment/>
    </xf>
    <xf numFmtId="1" fontId="69" fillId="34" borderId="10" xfId="0" applyNumberFormat="1" applyFont="1" applyFill="1" applyBorder="1" applyAlignment="1">
      <alignment horizontal="center" vertical="center"/>
    </xf>
    <xf numFmtId="1" fontId="69" fillId="33" borderId="0" xfId="0" applyNumberFormat="1" applyFont="1" applyFill="1" applyAlignment="1">
      <alignment horizontal="center" vertical="center"/>
    </xf>
    <xf numFmtId="1" fontId="69" fillId="2" borderId="0" xfId="0" applyNumberFormat="1" applyFont="1" applyFill="1" applyAlignment="1">
      <alignment horizontal="center" vertical="center"/>
    </xf>
    <xf numFmtId="1" fontId="69" fillId="34" borderId="12" xfId="0" applyNumberFormat="1" applyFont="1" applyFill="1" applyBorder="1" applyAlignment="1">
      <alignment horizontal="center" vertical="center"/>
    </xf>
    <xf numFmtId="0" fontId="69" fillId="33" borderId="0" xfId="0" applyFont="1" applyFill="1" applyAlignment="1">
      <alignment/>
    </xf>
    <xf numFmtId="0" fontId="69" fillId="2" borderId="0" xfId="0" applyFont="1" applyFill="1" applyAlignment="1">
      <alignment/>
    </xf>
    <xf numFmtId="0" fontId="65" fillId="33" borderId="0" xfId="0" applyFont="1" applyFill="1" applyAlignment="1">
      <alignment horizontal="center" wrapText="1"/>
    </xf>
    <xf numFmtId="1" fontId="65" fillId="33" borderId="0" xfId="0" applyNumberFormat="1" applyFont="1" applyFill="1" applyAlignment="1">
      <alignment horizontal="center"/>
    </xf>
    <xf numFmtId="0" fontId="65" fillId="2" borderId="0" xfId="0" applyFont="1" applyFill="1" applyAlignment="1">
      <alignment horizontal="center" wrapText="1"/>
    </xf>
    <xf numFmtId="1" fontId="65" fillId="33" borderId="0" xfId="0" applyNumberFormat="1" applyFont="1" applyFill="1" applyAlignment="1">
      <alignment horizontal="center" wrapText="1"/>
    </xf>
    <xf numFmtId="0" fontId="0" fillId="34" borderId="0" xfId="0" applyFill="1" applyAlignment="1">
      <alignment/>
    </xf>
    <xf numFmtId="2" fontId="65" fillId="35" borderId="11" xfId="0" applyNumberFormat="1" applyFont="1" applyFill="1" applyBorder="1" applyAlignment="1">
      <alignment/>
    </xf>
    <xf numFmtId="0" fontId="0" fillId="35" borderId="0" xfId="0" applyFill="1" applyAlignment="1">
      <alignment/>
    </xf>
    <xf numFmtId="2" fontId="65" fillId="35" borderId="0" xfId="0" applyNumberFormat="1" applyFont="1" applyFill="1" applyAlignment="1">
      <alignment/>
    </xf>
    <xf numFmtId="0" fontId="65" fillId="35" borderId="0" xfId="0" applyFont="1" applyFill="1" applyAlignment="1">
      <alignment/>
    </xf>
    <xf numFmtId="0" fontId="0" fillId="35" borderId="0" xfId="0" applyFill="1" applyBorder="1" applyAlignment="1">
      <alignment/>
    </xf>
    <xf numFmtId="0" fontId="0" fillId="36" borderId="0" xfId="0" applyFill="1" applyAlignment="1">
      <alignment/>
    </xf>
    <xf numFmtId="0" fontId="0" fillId="37" borderId="0" xfId="0" applyFill="1" applyAlignment="1">
      <alignment/>
    </xf>
    <xf numFmtId="2" fontId="65" fillId="2" borderId="14" xfId="0" applyNumberFormat="1" applyFont="1" applyFill="1" applyBorder="1" applyAlignment="1">
      <alignment/>
    </xf>
    <xf numFmtId="2" fontId="65" fillId="2" borderId="16" xfId="0" applyNumberFormat="1" applyFont="1" applyFill="1" applyBorder="1" applyAlignment="1">
      <alignment/>
    </xf>
    <xf numFmtId="0" fontId="0" fillId="34" borderId="0" xfId="0" applyFill="1" applyAlignment="1">
      <alignment horizontal="center"/>
    </xf>
    <xf numFmtId="0" fontId="65" fillId="34" borderId="0" xfId="0" applyFont="1" applyFill="1" applyAlignment="1">
      <alignment/>
    </xf>
    <xf numFmtId="2" fontId="65" fillId="34" borderId="0" xfId="0" applyNumberFormat="1" applyFont="1" applyFill="1" applyAlignment="1">
      <alignment horizontal="center"/>
    </xf>
    <xf numFmtId="0" fontId="65" fillId="34" borderId="0" xfId="0" applyFont="1" applyFill="1" applyAlignment="1">
      <alignment horizontal="center"/>
    </xf>
    <xf numFmtId="0" fontId="0" fillId="37" borderId="0" xfId="0" applyFill="1" applyAlignment="1">
      <alignment wrapText="1"/>
    </xf>
    <xf numFmtId="0" fontId="69" fillId="8" borderId="0" xfId="0" applyFont="1" applyFill="1" applyAlignment="1">
      <alignment/>
    </xf>
    <xf numFmtId="0" fontId="70" fillId="8" borderId="0" xfId="0" applyFont="1" applyFill="1" applyAlignment="1">
      <alignment/>
    </xf>
    <xf numFmtId="0" fontId="67" fillId="8" borderId="0" xfId="0" applyFont="1" applyFill="1" applyBorder="1" applyAlignment="1">
      <alignment/>
    </xf>
    <xf numFmtId="0" fontId="71" fillId="8" borderId="0" xfId="0" applyFont="1" applyFill="1" applyBorder="1" applyAlignment="1">
      <alignment/>
    </xf>
    <xf numFmtId="1" fontId="67" fillId="8" borderId="17" xfId="0" applyNumberFormat="1" applyFont="1" applyFill="1" applyBorder="1" applyAlignment="1">
      <alignment horizontal="center"/>
    </xf>
    <xf numFmtId="1" fontId="67" fillId="8" borderId="10" xfId="0" applyNumberFormat="1" applyFont="1" applyFill="1" applyBorder="1" applyAlignment="1">
      <alignment horizontal="center"/>
    </xf>
    <xf numFmtId="0" fontId="69" fillId="2" borderId="12" xfId="0" applyFont="1" applyFill="1" applyBorder="1" applyAlignment="1">
      <alignment horizontal="center" vertical="center" wrapText="1"/>
    </xf>
    <xf numFmtId="0" fontId="69" fillId="2" borderId="10" xfId="0" applyFont="1" applyFill="1" applyBorder="1" applyAlignment="1">
      <alignment horizontal="center" vertical="center" wrapText="1"/>
    </xf>
    <xf numFmtId="171" fontId="69" fillId="8" borderId="17" xfId="0" applyNumberFormat="1" applyFont="1" applyFill="1" applyBorder="1" applyAlignment="1">
      <alignment horizontal="center"/>
    </xf>
    <xf numFmtId="171" fontId="65" fillId="2" borderId="17" xfId="0" applyNumberFormat="1" applyFont="1" applyFill="1" applyBorder="1" applyAlignment="1">
      <alignment horizontal="center"/>
    </xf>
    <xf numFmtId="171" fontId="0" fillId="34" borderId="0" xfId="0" applyNumberFormat="1" applyFill="1" applyAlignment="1">
      <alignment horizontal="center"/>
    </xf>
    <xf numFmtId="171" fontId="65" fillId="34" borderId="0" xfId="0" applyNumberFormat="1" applyFont="1" applyFill="1" applyAlignment="1">
      <alignment horizontal="center"/>
    </xf>
    <xf numFmtId="171" fontId="69" fillId="8" borderId="10" xfId="0" applyNumberFormat="1" applyFont="1" applyFill="1" applyBorder="1" applyAlignment="1">
      <alignment horizontal="center"/>
    </xf>
    <xf numFmtId="171" fontId="65" fillId="2" borderId="10" xfId="0" applyNumberFormat="1" applyFont="1" applyFill="1" applyBorder="1" applyAlignment="1">
      <alignment horizontal="center"/>
    </xf>
    <xf numFmtId="0" fontId="0" fillId="0" borderId="0" xfId="0" applyFill="1" applyAlignment="1">
      <alignment/>
    </xf>
    <xf numFmtId="171" fontId="67" fillId="8" borderId="17" xfId="0" applyNumberFormat="1" applyFont="1" applyFill="1" applyBorder="1" applyAlignment="1">
      <alignment horizontal="center"/>
    </xf>
    <xf numFmtId="171" fontId="67" fillId="8" borderId="10" xfId="0" applyNumberFormat="1" applyFont="1" applyFill="1" applyBorder="1" applyAlignment="1">
      <alignment horizontal="center"/>
    </xf>
    <xf numFmtId="0" fontId="0" fillId="0" borderId="0" xfId="0" applyAlignment="1">
      <alignment horizontal="center" vertical="center"/>
    </xf>
    <xf numFmtId="0" fontId="0" fillId="38" borderId="0" xfId="0" applyFill="1" applyAlignment="1">
      <alignment/>
    </xf>
    <xf numFmtId="43" fontId="65" fillId="38" borderId="0" xfId="42" applyFont="1" applyFill="1" applyAlignment="1">
      <alignment horizontal="left" vertical="center"/>
    </xf>
    <xf numFmtId="43" fontId="0" fillId="38" borderId="0" xfId="42" applyFont="1" applyFill="1" applyAlignment="1">
      <alignment/>
    </xf>
    <xf numFmtId="43" fontId="69" fillId="38" borderId="0" xfId="42" applyFont="1" applyFill="1" applyAlignment="1">
      <alignment horizontal="center" vertical="center"/>
    </xf>
    <xf numFmtId="43" fontId="65" fillId="38" borderId="0" xfId="42" applyFont="1" applyFill="1" applyAlignment="1">
      <alignment/>
    </xf>
    <xf numFmtId="173" fontId="69" fillId="38" borderId="0" xfId="42" applyNumberFormat="1" applyFont="1" applyFill="1" applyAlignment="1">
      <alignment horizontal="center" vertical="center"/>
    </xf>
    <xf numFmtId="174" fontId="69" fillId="38" borderId="0" xfId="42" applyNumberFormat="1" applyFont="1" applyFill="1" applyAlignment="1">
      <alignment horizontal="center" vertical="center"/>
    </xf>
    <xf numFmtId="1" fontId="65" fillId="2" borderId="0" xfId="0" applyNumberFormat="1" applyFont="1" applyFill="1" applyAlignment="1">
      <alignment horizontal="center" wrapText="1"/>
    </xf>
    <xf numFmtId="0" fontId="72" fillId="34" borderId="0" xfId="53" applyFont="1" applyFill="1" applyAlignment="1">
      <alignment/>
    </xf>
    <xf numFmtId="0" fontId="0" fillId="35" borderId="0" xfId="0" applyFont="1" applyFill="1" applyAlignment="1">
      <alignment/>
    </xf>
    <xf numFmtId="2" fontId="65" fillId="35" borderId="15" xfId="0" applyNumberFormat="1" applyFont="1" applyFill="1" applyBorder="1" applyAlignment="1">
      <alignment/>
    </xf>
    <xf numFmtId="2" fontId="65" fillId="35" borderId="14" xfId="0" applyNumberFormat="1" applyFont="1" applyFill="1" applyBorder="1" applyAlignment="1">
      <alignment/>
    </xf>
    <xf numFmtId="0" fontId="65" fillId="0" borderId="0" xfId="0" applyFont="1" applyFill="1" applyAlignment="1">
      <alignment/>
    </xf>
    <xf numFmtId="2" fontId="65" fillId="0" borderId="0" xfId="0" applyNumberFormat="1" applyFont="1" applyAlignment="1">
      <alignment/>
    </xf>
    <xf numFmtId="0" fontId="65" fillId="35" borderId="11" xfId="0" applyFont="1" applyFill="1" applyBorder="1" applyAlignment="1">
      <alignment/>
    </xf>
    <xf numFmtId="2" fontId="65" fillId="35" borderId="13" xfId="0" applyNumberFormat="1" applyFont="1" applyFill="1" applyBorder="1" applyAlignment="1">
      <alignment/>
    </xf>
    <xf numFmtId="2" fontId="65" fillId="35" borderId="18" xfId="0" applyNumberFormat="1" applyFont="1" applyFill="1" applyBorder="1" applyAlignment="1">
      <alignment/>
    </xf>
    <xf numFmtId="2" fontId="65" fillId="0" borderId="14" xfId="0" applyNumberFormat="1" applyFont="1" applyBorder="1" applyAlignment="1">
      <alignment/>
    </xf>
    <xf numFmtId="0" fontId="65" fillId="0" borderId="15" xfId="0" applyFont="1" applyBorder="1" applyAlignment="1">
      <alignment/>
    </xf>
    <xf numFmtId="2" fontId="69" fillId="34" borderId="0" xfId="0" applyNumberFormat="1" applyFont="1" applyFill="1" applyAlignment="1">
      <alignment horizontal="center" vertical="center"/>
    </xf>
    <xf numFmtId="2" fontId="69" fillId="34" borderId="10" xfId="0" applyNumberFormat="1" applyFont="1" applyFill="1" applyBorder="1" applyAlignment="1">
      <alignment horizontal="center" vertical="center"/>
    </xf>
    <xf numFmtId="2" fontId="69" fillId="34" borderId="12" xfId="0" applyNumberFormat="1" applyFont="1" applyFill="1" applyBorder="1" applyAlignment="1">
      <alignment horizontal="center" vertical="center"/>
    </xf>
    <xf numFmtId="49" fontId="0" fillId="0" borderId="0" xfId="0" applyNumberFormat="1" applyAlignment="1">
      <alignment/>
    </xf>
    <xf numFmtId="0" fontId="39" fillId="0" borderId="0" xfId="0" applyFont="1" applyAlignment="1">
      <alignment/>
    </xf>
    <xf numFmtId="2" fontId="65" fillId="35" borderId="0" xfId="0" applyNumberFormat="1" applyFont="1" applyFill="1" applyBorder="1" applyAlignment="1">
      <alignment/>
    </xf>
    <xf numFmtId="175" fontId="69" fillId="38" borderId="0" xfId="42" applyNumberFormat="1" applyFont="1" applyFill="1" applyAlignment="1">
      <alignment horizontal="center" vertical="center"/>
    </xf>
    <xf numFmtId="176" fontId="69" fillId="38" borderId="0" xfId="42" applyNumberFormat="1" applyFont="1" applyFill="1" applyAlignment="1">
      <alignment horizontal="center" vertical="center"/>
    </xf>
    <xf numFmtId="43" fontId="65" fillId="38" borderId="0" xfId="42" applyFont="1" applyFill="1" applyAlignment="1">
      <alignment horizontal="left"/>
    </xf>
    <xf numFmtId="172" fontId="69" fillId="38" borderId="0" xfId="42" applyNumberFormat="1" applyFont="1" applyFill="1" applyAlignment="1">
      <alignment horizontal="center" vertical="center"/>
    </xf>
    <xf numFmtId="0" fontId="0" fillId="36" borderId="15" xfId="0" applyFill="1" applyBorder="1" applyAlignment="1">
      <alignment/>
    </xf>
    <xf numFmtId="0" fontId="0" fillId="36" borderId="14" xfId="0" applyFill="1" applyBorder="1" applyAlignment="1">
      <alignment/>
    </xf>
    <xf numFmtId="0" fontId="0" fillId="36" borderId="16" xfId="0" applyFill="1" applyBorder="1" applyAlignment="1">
      <alignment/>
    </xf>
    <xf numFmtId="0" fontId="0" fillId="36" borderId="10" xfId="0" applyFill="1" applyBorder="1" applyAlignment="1">
      <alignment/>
    </xf>
    <xf numFmtId="0" fontId="0" fillId="36" borderId="0" xfId="0" applyFill="1" applyBorder="1" applyAlignment="1">
      <alignment/>
    </xf>
    <xf numFmtId="0" fontId="0" fillId="36" borderId="12" xfId="0" applyFill="1" applyBorder="1" applyAlignment="1">
      <alignment/>
    </xf>
    <xf numFmtId="0" fontId="0" fillId="34" borderId="10" xfId="0" applyFill="1" applyBorder="1" applyAlignment="1">
      <alignment/>
    </xf>
    <xf numFmtId="0" fontId="0" fillId="34" borderId="0" xfId="0" applyFill="1" applyBorder="1" applyAlignment="1">
      <alignment/>
    </xf>
    <xf numFmtId="0" fontId="0" fillId="34" borderId="12" xfId="0" applyFill="1" applyBorder="1" applyAlignment="1">
      <alignment/>
    </xf>
    <xf numFmtId="0" fontId="69" fillId="34" borderId="10" xfId="0" applyFont="1" applyFill="1" applyBorder="1" applyAlignment="1">
      <alignment/>
    </xf>
    <xf numFmtId="0" fontId="69" fillId="34" borderId="0" xfId="0" applyFont="1" applyFill="1" applyBorder="1" applyAlignment="1">
      <alignment horizontal="center" wrapText="1"/>
    </xf>
    <xf numFmtId="0" fontId="69" fillId="34" borderId="0" xfId="0" applyFont="1" applyFill="1" applyBorder="1" applyAlignment="1">
      <alignment horizontal="left"/>
    </xf>
    <xf numFmtId="0" fontId="69" fillId="34" borderId="0" xfId="0" applyFont="1" applyFill="1" applyBorder="1" applyAlignment="1">
      <alignment horizontal="left" wrapText="1"/>
    </xf>
    <xf numFmtId="0" fontId="69" fillId="34" borderId="0" xfId="0" applyFont="1" applyFill="1" applyBorder="1" applyAlignment="1">
      <alignment/>
    </xf>
    <xf numFmtId="14" fontId="69" fillId="34" borderId="0" xfId="0" applyNumberFormat="1" applyFont="1" applyFill="1" applyBorder="1" applyAlignment="1">
      <alignment horizontal="left"/>
    </xf>
    <xf numFmtId="0" fontId="0" fillId="34" borderId="19" xfId="0" applyFill="1" applyBorder="1" applyAlignment="1">
      <alignment/>
    </xf>
    <xf numFmtId="0" fontId="69" fillId="34" borderId="10" xfId="0" applyFont="1" applyFill="1" applyBorder="1" applyAlignment="1">
      <alignment/>
    </xf>
    <xf numFmtId="0" fontId="65" fillId="34" borderId="10" xfId="0" applyFont="1" applyFill="1" applyBorder="1" applyAlignment="1">
      <alignment wrapText="1"/>
    </xf>
    <xf numFmtId="0" fontId="65" fillId="34" borderId="0" xfId="0" applyFont="1" applyFill="1" applyBorder="1" applyAlignment="1">
      <alignment wrapText="1"/>
    </xf>
    <xf numFmtId="1" fontId="73" fillId="34" borderId="0" xfId="0" applyNumberFormat="1" applyFont="1" applyFill="1" applyBorder="1" applyAlignment="1">
      <alignment horizontal="right" vertical="center" indent="2"/>
    </xf>
    <xf numFmtId="0" fontId="73" fillId="34" borderId="0" xfId="0" applyFont="1" applyFill="1" applyBorder="1" applyAlignment="1">
      <alignment/>
    </xf>
    <xf numFmtId="0" fontId="0" fillId="0" borderId="0" xfId="0" applyAlignment="1">
      <alignment horizontal="center"/>
    </xf>
    <xf numFmtId="1" fontId="73" fillId="34" borderId="0" xfId="0" applyNumberFormat="1" applyFont="1" applyFill="1" applyBorder="1" applyAlignment="1">
      <alignment/>
    </xf>
    <xf numFmtId="0" fontId="69" fillId="34" borderId="10" xfId="0" applyFont="1" applyFill="1" applyBorder="1" applyAlignment="1">
      <alignment wrapText="1"/>
    </xf>
    <xf numFmtId="0" fontId="69" fillId="34" borderId="0" xfId="0" applyFont="1" applyFill="1" applyBorder="1" applyAlignment="1">
      <alignment wrapText="1"/>
    </xf>
    <xf numFmtId="0" fontId="69" fillId="37" borderId="0" xfId="0" applyFont="1" applyFill="1" applyBorder="1" applyAlignment="1">
      <alignment/>
    </xf>
    <xf numFmtId="0" fontId="0" fillId="37" borderId="0" xfId="0" applyFill="1" applyBorder="1" applyAlignment="1">
      <alignment/>
    </xf>
    <xf numFmtId="0" fontId="0" fillId="37" borderId="20" xfId="0" applyFill="1" applyBorder="1" applyAlignment="1">
      <alignment/>
    </xf>
    <xf numFmtId="0" fontId="0" fillId="37" borderId="19" xfId="0" applyFill="1" applyBorder="1" applyAlignment="1">
      <alignment/>
    </xf>
    <xf numFmtId="0" fontId="0" fillId="37" borderId="21" xfId="0" applyFill="1" applyBorder="1" applyAlignment="1">
      <alignment/>
    </xf>
    <xf numFmtId="2" fontId="39" fillId="0" borderId="0" xfId="0" applyNumberFormat="1" applyFont="1" applyFill="1" applyAlignment="1">
      <alignment/>
    </xf>
    <xf numFmtId="2" fontId="39" fillId="0" borderId="0" xfId="0" applyNumberFormat="1" applyFont="1" applyAlignment="1">
      <alignment/>
    </xf>
    <xf numFmtId="9" fontId="0" fillId="0" borderId="0" xfId="0" applyNumberFormat="1" applyAlignment="1">
      <alignment/>
    </xf>
    <xf numFmtId="2" fontId="39" fillId="0" borderId="10" xfId="0" applyNumberFormat="1" applyFont="1" applyBorder="1" applyAlignment="1">
      <alignment/>
    </xf>
    <xf numFmtId="0" fontId="39" fillId="0" borderId="10" xfId="0" applyFont="1" applyBorder="1" applyAlignment="1">
      <alignment/>
    </xf>
    <xf numFmtId="2" fontId="39" fillId="0" borderId="0" xfId="0" applyNumberFormat="1" applyFont="1" applyBorder="1" applyAlignment="1">
      <alignment/>
    </xf>
    <xf numFmtId="0" fontId="39" fillId="0" borderId="0" xfId="0" applyFont="1" applyBorder="1" applyAlignment="1">
      <alignment/>
    </xf>
    <xf numFmtId="2" fontId="39" fillId="0" borderId="10" xfId="0" applyNumberFormat="1" applyFont="1" applyFill="1" applyBorder="1" applyAlignment="1">
      <alignment/>
    </xf>
    <xf numFmtId="0" fontId="65" fillId="0" borderId="0" xfId="0" applyFont="1" applyAlignment="1">
      <alignment wrapText="1"/>
    </xf>
    <xf numFmtId="0" fontId="0" fillId="0" borderId="0" xfId="0" applyAlignment="1">
      <alignment wrapText="1"/>
    </xf>
    <xf numFmtId="0" fontId="0" fillId="39" borderId="0" xfId="0" applyFill="1" applyAlignment="1">
      <alignment/>
    </xf>
    <xf numFmtId="0" fontId="69" fillId="0" borderId="0" xfId="0" applyFont="1" applyAlignment="1">
      <alignment/>
    </xf>
    <xf numFmtId="0" fontId="69" fillId="0" borderId="0" xfId="0" applyFont="1" applyAlignment="1">
      <alignment wrapText="1"/>
    </xf>
    <xf numFmtId="0" fontId="74" fillId="0" borderId="0" xfId="0" applyFont="1" applyAlignment="1">
      <alignment wrapText="1"/>
    </xf>
    <xf numFmtId="0" fontId="75" fillId="0" borderId="0" xfId="0" applyFont="1" applyAlignment="1">
      <alignment/>
    </xf>
    <xf numFmtId="0" fontId="69" fillId="0" borderId="10" xfId="0" applyFont="1" applyBorder="1" applyAlignment="1">
      <alignment wrapText="1"/>
    </xf>
    <xf numFmtId="0" fontId="69" fillId="0" borderId="12" xfId="0" applyFont="1" applyBorder="1" applyAlignment="1">
      <alignment wrapText="1"/>
    </xf>
    <xf numFmtId="0" fontId="69" fillId="0" borderId="0" xfId="0" applyFont="1" applyBorder="1" applyAlignment="1">
      <alignment wrapText="1"/>
    </xf>
    <xf numFmtId="0" fontId="69" fillId="0" borderId="10" xfId="0" applyFont="1" applyFill="1" applyBorder="1" applyAlignment="1">
      <alignment wrapText="1"/>
    </xf>
    <xf numFmtId="0" fontId="0" fillId="40" borderId="0" xfId="0" applyFill="1" applyAlignment="1">
      <alignment/>
    </xf>
    <xf numFmtId="0" fontId="0" fillId="41" borderId="0" xfId="0" applyFill="1" applyAlignment="1">
      <alignment/>
    </xf>
    <xf numFmtId="0" fontId="0" fillId="42" borderId="0" xfId="0" applyFill="1" applyAlignment="1">
      <alignment/>
    </xf>
    <xf numFmtId="0" fontId="69" fillId="0" borderId="0" xfId="0" applyFont="1" applyAlignment="1">
      <alignment wrapText="1"/>
    </xf>
    <xf numFmtId="0" fontId="69" fillId="0" borderId="0" xfId="0" applyFont="1" applyAlignment="1">
      <alignment wrapText="1"/>
    </xf>
    <xf numFmtId="0" fontId="76" fillId="43" borderId="0" xfId="0" applyFont="1" applyFill="1" applyAlignment="1">
      <alignment horizontal="left" indent="1"/>
    </xf>
    <xf numFmtId="0" fontId="77" fillId="44" borderId="0" xfId="0" applyFont="1" applyFill="1" applyAlignment="1">
      <alignment horizontal="left" indent="1"/>
    </xf>
    <xf numFmtId="0" fontId="77" fillId="0" borderId="0" xfId="0" applyFont="1" applyAlignment="1">
      <alignment horizontal="left" indent="1"/>
    </xf>
    <xf numFmtId="0" fontId="69" fillId="37" borderId="0" xfId="0" applyFont="1" applyFill="1" applyAlignment="1">
      <alignment horizontal="right"/>
    </xf>
    <xf numFmtId="0" fontId="0" fillId="0" borderId="0" xfId="0" applyAlignment="1">
      <alignment horizontal="right"/>
    </xf>
    <xf numFmtId="0" fontId="67" fillId="45" borderId="0" xfId="0" applyFont="1" applyFill="1" applyAlignment="1">
      <alignment horizontal="left" indent="1"/>
    </xf>
    <xf numFmtId="0" fontId="71" fillId="0" borderId="0" xfId="0" applyFont="1" applyAlignment="1">
      <alignment horizontal="left" indent="1"/>
    </xf>
    <xf numFmtId="0" fontId="67" fillId="46" borderId="0" xfId="0" applyFont="1" applyFill="1" applyAlignment="1">
      <alignment horizontal="left" indent="1"/>
    </xf>
    <xf numFmtId="0" fontId="69" fillId="2" borderId="0" xfId="0" applyFont="1" applyFill="1"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69" fillId="47" borderId="0" xfId="0" applyFont="1" applyFill="1" applyAlignment="1">
      <alignment horizontal="left" vertical="center"/>
    </xf>
    <xf numFmtId="0" fontId="69" fillId="0" borderId="0" xfId="0" applyFont="1" applyAlignment="1">
      <alignment horizontal="left" vertical="center"/>
    </xf>
    <xf numFmtId="0" fontId="0" fillId="0" borderId="0" xfId="0" applyAlignment="1">
      <alignment horizontal="left" vertical="center"/>
    </xf>
    <xf numFmtId="1" fontId="78" fillId="34" borderId="0" xfId="0" applyNumberFormat="1" applyFont="1" applyFill="1" applyAlignment="1">
      <alignment horizontal="left" wrapText="1"/>
    </xf>
    <xf numFmtId="0" fontId="79" fillId="34" borderId="0" xfId="0" applyFont="1" applyFill="1" applyAlignment="1">
      <alignment horizontal="left" wrapText="1"/>
    </xf>
    <xf numFmtId="0" fontId="65" fillId="38" borderId="0" xfId="0" applyFont="1" applyFill="1" applyAlignment="1">
      <alignment wrapText="1"/>
    </xf>
    <xf numFmtId="0" fontId="0" fillId="0" borderId="0" xfId="0" applyAlignment="1">
      <alignment wrapText="1"/>
    </xf>
    <xf numFmtId="0" fontId="65" fillId="0" borderId="0" xfId="0" applyFont="1" applyAlignment="1">
      <alignment wrapText="1"/>
    </xf>
    <xf numFmtId="43" fontId="67" fillId="48" borderId="0" xfId="42" applyFont="1" applyFill="1" applyAlignment="1">
      <alignment horizontal="center" vertical="center"/>
    </xf>
    <xf numFmtId="0" fontId="67" fillId="49" borderId="0" xfId="0" applyFont="1" applyFill="1" applyAlignment="1">
      <alignment horizontal="center" vertical="center"/>
    </xf>
    <xf numFmtId="0" fontId="0" fillId="0" borderId="0" xfId="0" applyAlignment="1">
      <alignment horizontal="left" indent="1"/>
    </xf>
    <xf numFmtId="0" fontId="0" fillId="0" borderId="0" xfId="0" applyAlignment="1">
      <alignment horizontal="center" vertical="center"/>
    </xf>
    <xf numFmtId="0" fontId="71" fillId="0" borderId="0" xfId="0" applyFont="1" applyAlignment="1">
      <alignment horizontal="center" vertical="center"/>
    </xf>
    <xf numFmtId="43" fontId="67" fillId="50" borderId="0" xfId="42" applyFont="1" applyFill="1" applyAlignment="1">
      <alignment horizontal="center" vertical="center" wrapText="1"/>
    </xf>
    <xf numFmtId="0" fontId="67" fillId="51" borderId="0" xfId="0" applyFont="1" applyFill="1" applyAlignment="1">
      <alignment horizontal="center" vertical="center" wrapText="1"/>
    </xf>
    <xf numFmtId="1" fontId="80" fillId="0" borderId="0" xfId="0" applyNumberFormat="1" applyFont="1" applyFill="1" applyAlignment="1">
      <alignment horizontal="center" vertical="center" wrapText="1"/>
    </xf>
    <xf numFmtId="171" fontId="69" fillId="34" borderId="0" xfId="0" applyNumberFormat="1" applyFont="1" applyFill="1" applyBorder="1" applyAlignment="1">
      <alignment horizontal="center"/>
    </xf>
    <xf numFmtId="0" fontId="69" fillId="34" borderId="14" xfId="0" applyFont="1" applyFill="1" applyBorder="1" applyAlignment="1">
      <alignment wrapText="1"/>
    </xf>
    <xf numFmtId="0" fontId="0" fillId="0" borderId="14" xfId="0" applyBorder="1" applyAlignment="1">
      <alignment wrapText="1"/>
    </xf>
    <xf numFmtId="0" fontId="81" fillId="34" borderId="10" xfId="0" applyFont="1" applyFill="1" applyBorder="1" applyAlignment="1">
      <alignment horizontal="center" vertical="top" wrapText="1"/>
    </xf>
    <xf numFmtId="0" fontId="81" fillId="0" borderId="0" xfId="0" applyFont="1" applyBorder="1" applyAlignment="1">
      <alignment horizontal="center" vertical="top" wrapText="1"/>
    </xf>
    <xf numFmtId="0" fontId="82" fillId="0" borderId="12" xfId="0" applyFont="1" applyBorder="1" applyAlignment="1">
      <alignment vertical="top" wrapText="1"/>
    </xf>
    <xf numFmtId="0" fontId="81" fillId="0" borderId="10" xfId="0" applyFont="1" applyBorder="1" applyAlignment="1">
      <alignment horizontal="center" vertical="top" wrapText="1"/>
    </xf>
    <xf numFmtId="0" fontId="69" fillId="37" borderId="0" xfId="0" applyFont="1" applyFill="1" applyBorder="1" applyAlignment="1">
      <alignment horizontal="center" wrapText="1"/>
    </xf>
    <xf numFmtId="0" fontId="69" fillId="34" borderId="0" xfId="0" applyFont="1" applyFill="1" applyBorder="1" applyAlignment="1">
      <alignment wrapText="1"/>
    </xf>
    <xf numFmtId="0" fontId="0" fillId="0" borderId="0" xfId="0" applyBorder="1" applyAlignment="1">
      <alignment wrapText="1"/>
    </xf>
    <xf numFmtId="0" fontId="69" fillId="0" borderId="0" xfId="0" applyFont="1" applyAlignment="1">
      <alignment wrapText="1"/>
    </xf>
    <xf numFmtId="0" fontId="70" fillId="0" borderId="0" xfId="0" applyFont="1" applyAlignment="1">
      <alignment wrapText="1"/>
    </xf>
    <xf numFmtId="0" fontId="69" fillId="0" borderId="10" xfId="0" applyFont="1" applyBorder="1" applyAlignment="1">
      <alignment wrapText="1"/>
    </xf>
    <xf numFmtId="0" fontId="69" fillId="0" borderId="12" xfId="0" applyFont="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75"/>
      <c:hPercent val="100"/>
      <c:rotY val="0"/>
      <c:depthPercent val="100"/>
      <c:rAngAx val="1"/>
    </c:view3D>
    <c:plotArea>
      <c:layout>
        <c:manualLayout>
          <c:xMode val="edge"/>
          <c:yMode val="edge"/>
          <c:x val="0.019"/>
          <c:y val="0.027"/>
          <c:w val="0.589"/>
          <c:h val="0.939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dLblPos val="bestFit"/>
              <c:showLegendKey val="0"/>
              <c:showVal val="1"/>
              <c:showBubbleSize val="0"/>
              <c:showCatName val="0"/>
              <c:showSerName val="0"/>
              <c:showPercent val="0"/>
            </c:dLbl>
            <c:dLbl>
              <c:idx val="1"/>
              <c:delete val="1"/>
            </c:dLbl>
            <c:dLbl>
              <c:idx val="2"/>
              <c:delete val="1"/>
            </c:dLbl>
            <c:dLbl>
              <c:idx val="3"/>
              <c:delete val="1"/>
            </c:dLbl>
            <c:dLbl>
              <c:idx val="4"/>
              <c:delete val="1"/>
            </c:dLbl>
            <c:numFmt formatCode="#,##0.00" sourceLinked="0"/>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dLblPos val="bestFit"/>
            <c:showLegendKey val="0"/>
            <c:showVal val="1"/>
            <c:showBubbleSize val="0"/>
            <c:showCatName val="0"/>
            <c:showSerName val="0"/>
            <c:showLeaderLines val="0"/>
            <c:showPercent val="0"/>
          </c:dLbls>
          <c:cat>
            <c:strRef>
              <c:f>(Data!$A$109,Data!$A$110,Data!$A$113,Data!$A$116:$A$117)</c:f>
              <c:strCache>
                <c:ptCount val="5"/>
                <c:pt idx="0">
                  <c:v>Travel</c:v>
                </c:pt>
                <c:pt idx="1">
                  <c:v>ICT</c:v>
                </c:pt>
                <c:pt idx="2">
                  <c:v>Paper and printed materials</c:v>
                </c:pt>
                <c:pt idx="3">
                  <c:v>Residential energy</c:v>
                </c:pt>
                <c:pt idx="4">
                  <c:v>University site operations</c:v>
                </c:pt>
              </c:strCache>
            </c:strRef>
          </c:cat>
          <c:val>
            <c:numRef>
              <c:f>(Data!$C$109,Data!$C$110,Data!$C$113,Data!$C$116:$C$117)</c:f>
              <c:numCache>
                <c:ptCount val="5"/>
                <c:pt idx="0">
                  <c:v>0</c:v>
                </c:pt>
                <c:pt idx="1">
                  <c:v>0</c:v>
                </c:pt>
                <c:pt idx="2">
                  <c:v>0</c:v>
                </c:pt>
                <c:pt idx="3">
                  <c:v>0</c:v>
                </c:pt>
                <c:pt idx="4">
                  <c:v>0</c:v>
                </c:pt>
              </c:numCache>
            </c:numRef>
          </c:val>
        </c:ser>
      </c:pie3DChart>
      <c:spPr>
        <a:noFill/>
        <a:ln>
          <a:noFill/>
        </a:ln>
      </c:spPr>
    </c:plotArea>
    <c:legend>
      <c:legendPos val="r"/>
      <c:layout>
        <c:manualLayout>
          <c:xMode val="edge"/>
          <c:yMode val="edge"/>
          <c:x val="0.6625"/>
          <c:y val="0.021"/>
          <c:w val="0.33125"/>
          <c:h val="0.937"/>
        </c:manualLayout>
      </c:layout>
      <c:overlay val="0"/>
      <c:spPr>
        <a:noFill/>
        <a:ln w="3175">
          <a:noFill/>
        </a:ln>
      </c:spPr>
      <c:txPr>
        <a:bodyPr vert="horz" rot="0"/>
        <a:lstStyle/>
        <a:p>
          <a:pPr>
            <a:defRPr lang="en-US" cap="none" sz="825" b="1"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75"/>
      <c:hPercent val="100"/>
      <c:rotY val="0"/>
      <c:depthPercent val="100"/>
      <c:rAngAx val="1"/>
    </c:view3D>
    <c:plotArea>
      <c:layout>
        <c:manualLayout>
          <c:xMode val="edge"/>
          <c:yMode val="edge"/>
          <c:x val="0.00175"/>
          <c:y val="0.02125"/>
          <c:w val="0.59725"/>
          <c:h val="0.9505"/>
        </c:manualLayout>
      </c:layout>
      <c:pie3DChart>
        <c:varyColors val="1"/>
        <c:ser>
          <c:idx val="0"/>
          <c:order val="0"/>
          <c:spPr>
            <a:solidFill>
              <a:srgbClr val="4F81BD"/>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4F81BD"/>
              </a:solidFill>
              <a:ln w="3175">
                <a:noFill/>
              </a:ln>
            </c:spPr>
          </c:dPt>
          <c:dPt>
            <c:idx val="1"/>
            <c:explosion val="15"/>
            <c:spPr>
              <a:solidFill>
                <a:srgbClr val="C0504D"/>
              </a:solidFill>
              <a:ln w="3175">
                <a:noFill/>
              </a:ln>
            </c:spPr>
          </c:dPt>
          <c:dPt>
            <c:idx val="2"/>
            <c:explosion val="0"/>
            <c:spPr>
              <a:solidFill>
                <a:srgbClr val="9BBB59"/>
              </a:solidFill>
              <a:ln w="3175">
                <a:noFill/>
              </a:ln>
            </c:spPr>
          </c:dPt>
          <c:dPt>
            <c:idx val="3"/>
            <c:explosion val="0"/>
            <c:spPr>
              <a:solidFill>
                <a:srgbClr val="8064A2"/>
              </a:solidFill>
              <a:ln w="3175">
                <a:noFill/>
              </a:ln>
            </c:spPr>
          </c:dPt>
          <c:dPt>
            <c:idx val="4"/>
            <c:explosion val="0"/>
            <c:spPr>
              <a:solidFill>
                <a:srgbClr val="4BACC6"/>
              </a:solidFill>
              <a:ln w="3175">
                <a:noFill/>
              </a:ln>
            </c:spPr>
          </c:dPt>
          <c:dLbls>
            <c:dLbl>
              <c:idx val="0"/>
              <c:delete val="1"/>
            </c:dLbl>
            <c:dLbl>
              <c:idx val="1"/>
              <c:txPr>
                <a:bodyPr vert="horz" rot="0" anchor="ctr"/>
                <a:lstStyle/>
                <a:p>
                  <a:pPr algn="ctr">
                    <a:defRPr lang="en-US" cap="none" sz="1050" b="1" i="0" u="none" baseline="0">
                      <a:solidFill>
                        <a:srgbClr val="000000"/>
                      </a:solidFill>
                      <a:latin typeface="Calibri"/>
                      <a:ea typeface="Calibri"/>
                      <a:cs typeface="Calibri"/>
                    </a:defRPr>
                  </a:pPr>
                </a:p>
              </c:txPr>
              <c:numFmt formatCode="0.00" sourceLinked="0"/>
              <c:spPr>
                <a:noFill/>
                <a:ln w="3175">
                  <a:noFill/>
                </a:ln>
              </c:spPr>
              <c:dLblPos val="bestFit"/>
              <c:showLegendKey val="0"/>
              <c:showVal val="1"/>
              <c:showBubbleSize val="0"/>
              <c:showCatName val="0"/>
              <c:showSerName val="0"/>
              <c:showPercent val="0"/>
            </c:dLbl>
            <c:dLbl>
              <c:idx val="2"/>
              <c:delete val="1"/>
            </c:dLbl>
            <c:dLbl>
              <c:idx val="3"/>
              <c:delete val="1"/>
            </c:dLbl>
            <c:dLbl>
              <c:idx val="4"/>
              <c:delete val="1"/>
            </c:dLbl>
            <c:numFmt formatCode="0.00" sourceLinked="0"/>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dLblPos val="bestFit"/>
            <c:showLegendKey val="0"/>
            <c:showVal val="1"/>
            <c:showBubbleSize val="0"/>
            <c:showCatName val="0"/>
            <c:showSerName val="0"/>
            <c:showLeaderLines val="0"/>
            <c:showPercent val="0"/>
          </c:dLbls>
          <c:cat>
            <c:strRef>
              <c:f>(Data!$A$109,Data!$A$110,Data!$A$113,Data!$A$116:$A$117)</c:f>
              <c:strCache>
                <c:ptCount val="5"/>
                <c:pt idx="0">
                  <c:v>Travel</c:v>
                </c:pt>
                <c:pt idx="1">
                  <c:v>ICT</c:v>
                </c:pt>
                <c:pt idx="2">
                  <c:v>Paper and printed materials</c:v>
                </c:pt>
                <c:pt idx="3">
                  <c:v>Residential energy</c:v>
                </c:pt>
                <c:pt idx="4">
                  <c:v>University site operations</c:v>
                </c:pt>
              </c:strCache>
            </c:strRef>
          </c:cat>
          <c:val>
            <c:numRef>
              <c:f>(Data!$C$109,Data!$C$110,Data!$C$113,Data!$C$116:$C$117)</c:f>
              <c:numCache>
                <c:ptCount val="5"/>
                <c:pt idx="0">
                  <c:v>0</c:v>
                </c:pt>
                <c:pt idx="1">
                  <c:v>0</c:v>
                </c:pt>
                <c:pt idx="2">
                  <c:v>0</c:v>
                </c:pt>
                <c:pt idx="3">
                  <c:v>0</c:v>
                </c:pt>
                <c:pt idx="4">
                  <c:v>0</c:v>
                </c:pt>
              </c:numCache>
            </c:numRef>
          </c:val>
        </c:ser>
      </c:pie3DChart>
      <c:spPr>
        <a:noFill/>
        <a:ln>
          <a:noFill/>
        </a:ln>
      </c:spPr>
    </c:plotArea>
    <c:legend>
      <c:legendPos val="r"/>
      <c:layout>
        <c:manualLayout>
          <c:xMode val="edge"/>
          <c:yMode val="edge"/>
          <c:x val="0.65925"/>
          <c:y val="0.0085"/>
          <c:w val="0.3345"/>
          <c:h val="0.958"/>
        </c:manualLayout>
      </c:layout>
      <c:overlay val="0"/>
      <c:spPr>
        <a:noFill/>
        <a:ln w="3175">
          <a:noFill/>
        </a:ln>
      </c:spPr>
      <c:txPr>
        <a:bodyPr vert="horz" rot="0"/>
        <a:lstStyle/>
        <a:p>
          <a:pPr>
            <a:defRPr lang="en-US" cap="none" sz="825" b="1"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75"/>
      <c:hPercent val="100"/>
      <c:rotY val="0"/>
      <c:depthPercent val="100"/>
      <c:rAngAx val="1"/>
    </c:view3D>
    <c:plotArea>
      <c:layout>
        <c:manualLayout>
          <c:xMode val="edge"/>
          <c:yMode val="edge"/>
          <c:x val="0.00175"/>
          <c:y val="0.0155"/>
          <c:w val="0.59725"/>
          <c:h val="0.956"/>
        </c:manualLayout>
      </c:layout>
      <c:pie3DChart>
        <c:varyColors val="1"/>
        <c:ser>
          <c:idx val="0"/>
          <c:order val="0"/>
          <c:spPr>
            <a:solidFill>
              <a:srgbClr val="4F81BD"/>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4F81BD"/>
              </a:solidFill>
              <a:ln w="3175">
                <a:noFill/>
              </a:ln>
            </c:spPr>
          </c:dPt>
          <c:dPt>
            <c:idx val="1"/>
            <c:explosion val="0"/>
            <c:spPr>
              <a:solidFill>
                <a:srgbClr val="C0504D"/>
              </a:solidFill>
              <a:ln w="3175">
                <a:noFill/>
              </a:ln>
            </c:spPr>
          </c:dPt>
          <c:dPt>
            <c:idx val="2"/>
            <c:explosion val="14"/>
            <c:spPr>
              <a:solidFill>
                <a:srgbClr val="9BBB59"/>
              </a:solidFill>
              <a:ln w="3175">
                <a:noFill/>
              </a:ln>
            </c:spPr>
          </c:dPt>
          <c:dPt>
            <c:idx val="3"/>
            <c:explosion val="0"/>
            <c:spPr>
              <a:solidFill>
                <a:srgbClr val="8064A2"/>
              </a:solidFill>
              <a:ln w="3175">
                <a:noFill/>
              </a:ln>
            </c:spPr>
          </c:dPt>
          <c:dPt>
            <c:idx val="4"/>
            <c:explosion val="0"/>
            <c:spPr>
              <a:solidFill>
                <a:srgbClr val="4BACC6"/>
              </a:solidFill>
              <a:ln w="3175">
                <a:noFill/>
              </a:ln>
            </c:spPr>
          </c:dPt>
          <c:dLbls>
            <c:dLbl>
              <c:idx val="0"/>
              <c:delete val="1"/>
            </c:dLbl>
            <c:dLbl>
              <c:idx val="1"/>
              <c:delete val="1"/>
            </c:dLbl>
            <c:dLbl>
              <c:idx val="2"/>
              <c:txPr>
                <a:bodyPr vert="horz" rot="0" anchor="ctr"/>
                <a:lstStyle/>
                <a:p>
                  <a:pPr algn="ctr">
                    <a:defRPr lang="en-US" cap="none" sz="1050" b="1" i="0" u="none" baseline="0">
                      <a:solidFill>
                        <a:srgbClr val="000000"/>
                      </a:solidFill>
                      <a:latin typeface="Calibri"/>
                      <a:ea typeface="Calibri"/>
                      <a:cs typeface="Calibri"/>
                    </a:defRPr>
                  </a:pPr>
                </a:p>
              </c:txPr>
              <c:numFmt formatCode="#,##0.00" sourceLinked="0"/>
              <c:spPr>
                <a:noFill/>
                <a:ln w="3175">
                  <a:noFill/>
                </a:ln>
              </c:spPr>
              <c:dLblPos val="bestFit"/>
              <c:showLegendKey val="0"/>
              <c:showVal val="1"/>
              <c:showBubbleSize val="0"/>
              <c:showCatName val="0"/>
              <c:showSerName val="0"/>
              <c:showPercent val="0"/>
            </c:dLbl>
            <c:dLbl>
              <c:idx val="3"/>
              <c:delete val="1"/>
            </c:dLbl>
            <c:dLbl>
              <c:idx val="4"/>
              <c:delete val="1"/>
            </c:dLbl>
            <c:numFmt formatCode="#,##0.00" sourceLinked="0"/>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dLblPos val="bestFit"/>
            <c:showLegendKey val="0"/>
            <c:showVal val="1"/>
            <c:showBubbleSize val="0"/>
            <c:showCatName val="0"/>
            <c:showSerName val="0"/>
            <c:showLeaderLines val="1"/>
            <c:showPercent val="0"/>
          </c:dLbls>
          <c:cat>
            <c:strRef>
              <c:f>(Data!$A$109,Data!$A$110,Data!$A$113,Data!$A$116:$A$117)</c:f>
              <c:strCache>
                <c:ptCount val="5"/>
                <c:pt idx="0">
                  <c:v>Travel</c:v>
                </c:pt>
                <c:pt idx="1">
                  <c:v>ICT</c:v>
                </c:pt>
                <c:pt idx="2">
                  <c:v>Paper and printed materials</c:v>
                </c:pt>
                <c:pt idx="3">
                  <c:v>Residential energy</c:v>
                </c:pt>
                <c:pt idx="4">
                  <c:v>University site operations</c:v>
                </c:pt>
              </c:strCache>
            </c:strRef>
          </c:cat>
          <c:val>
            <c:numRef>
              <c:f>(Data!$C$109,Data!$C$110,Data!$C$113,Data!$C$116:$C$117)</c:f>
              <c:numCache>
                <c:ptCount val="5"/>
                <c:pt idx="0">
                  <c:v>0</c:v>
                </c:pt>
                <c:pt idx="1">
                  <c:v>0</c:v>
                </c:pt>
                <c:pt idx="2">
                  <c:v>0</c:v>
                </c:pt>
                <c:pt idx="3">
                  <c:v>0</c:v>
                </c:pt>
                <c:pt idx="4">
                  <c:v>0</c:v>
                </c:pt>
              </c:numCache>
            </c:numRef>
          </c:val>
        </c:ser>
      </c:pie3DChart>
      <c:spPr>
        <a:noFill/>
        <a:ln>
          <a:noFill/>
        </a:ln>
      </c:spPr>
    </c:plotArea>
    <c:legend>
      <c:legendPos val="r"/>
      <c:layout>
        <c:manualLayout>
          <c:xMode val="edge"/>
          <c:yMode val="edge"/>
          <c:x val="0.6625"/>
          <c:y val="0.02125"/>
          <c:w val="0.3345"/>
          <c:h val="0.9365"/>
        </c:manualLayout>
      </c:layout>
      <c:overlay val="0"/>
      <c:spPr>
        <a:noFill/>
        <a:ln w="3175">
          <a:noFill/>
        </a:ln>
      </c:spPr>
      <c:txPr>
        <a:bodyPr vert="horz" rot="0"/>
        <a:lstStyle/>
        <a:p>
          <a:pPr>
            <a:defRPr lang="en-US" cap="none" sz="825" b="1"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75"/>
      <c:hPercent val="100"/>
      <c:rotY val="0"/>
      <c:depthPercent val="100"/>
      <c:rAngAx val="1"/>
    </c:view3D>
    <c:plotArea>
      <c:layout>
        <c:manualLayout>
          <c:xMode val="edge"/>
          <c:yMode val="edge"/>
          <c:x val="0.00175"/>
          <c:y val="0.01"/>
          <c:w val="0.6015"/>
          <c:h val="0.96175"/>
        </c:manualLayout>
      </c:layout>
      <c:pie3DChart>
        <c:varyColors val="1"/>
        <c:ser>
          <c:idx val="0"/>
          <c:order val="0"/>
          <c:spPr>
            <a:solidFill>
              <a:srgbClr val="4F81BD"/>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4F81BD"/>
              </a:solidFill>
              <a:ln w="3175">
                <a:noFill/>
              </a:ln>
            </c:spPr>
          </c:dPt>
          <c:dPt>
            <c:idx val="1"/>
            <c:explosion val="0"/>
            <c:spPr>
              <a:solidFill>
                <a:srgbClr val="C0504D"/>
              </a:solidFill>
              <a:ln w="3175">
                <a:noFill/>
              </a:ln>
            </c:spPr>
          </c:dPt>
          <c:dPt>
            <c:idx val="2"/>
            <c:explosion val="0"/>
            <c:spPr>
              <a:solidFill>
                <a:srgbClr val="9BBB59"/>
              </a:solidFill>
              <a:ln w="3175">
                <a:noFill/>
              </a:ln>
            </c:spPr>
          </c:dPt>
          <c:dPt>
            <c:idx val="3"/>
            <c:explosion val="16"/>
            <c:spPr>
              <a:solidFill>
                <a:srgbClr val="8064A2"/>
              </a:solidFill>
              <a:ln w="3175">
                <a:noFill/>
              </a:ln>
            </c:spPr>
          </c:dPt>
          <c:dPt>
            <c:idx val="4"/>
            <c:explosion val="0"/>
            <c:spPr>
              <a:solidFill>
                <a:srgbClr val="4BACC6"/>
              </a:solidFill>
              <a:ln w="3175">
                <a:noFill/>
              </a:ln>
            </c:spPr>
          </c:dPt>
          <c:dLbls>
            <c:dLbl>
              <c:idx val="0"/>
              <c:delete val="1"/>
            </c:dLbl>
            <c:dLbl>
              <c:idx val="1"/>
              <c:delete val="1"/>
            </c:dLbl>
            <c:dLbl>
              <c:idx val="2"/>
              <c:delete val="1"/>
            </c:dLbl>
            <c:dLbl>
              <c:idx val="3"/>
              <c:txPr>
                <a:bodyPr vert="horz" rot="0" anchor="ctr"/>
                <a:lstStyle/>
                <a:p>
                  <a:pPr algn="ctr">
                    <a:defRPr lang="en-US" cap="none" sz="1050" b="1" i="0" u="none" baseline="0">
                      <a:solidFill>
                        <a:srgbClr val="000000"/>
                      </a:solidFill>
                      <a:latin typeface="Calibri"/>
                      <a:ea typeface="Calibri"/>
                      <a:cs typeface="Calibri"/>
                    </a:defRPr>
                  </a:pPr>
                </a:p>
              </c:txPr>
              <c:numFmt formatCode="#,##0.00" sourceLinked="0"/>
              <c:spPr>
                <a:noFill/>
                <a:ln w="3175">
                  <a:noFill/>
                </a:ln>
              </c:spPr>
              <c:dLblPos val="bestFit"/>
              <c:showLegendKey val="0"/>
              <c:showVal val="1"/>
              <c:showBubbleSize val="0"/>
              <c:showCatName val="0"/>
              <c:showSerName val="0"/>
              <c:showPercent val="0"/>
            </c:dLbl>
            <c:dLbl>
              <c:idx val="4"/>
              <c:delete val="1"/>
            </c:dLbl>
            <c:numFmt formatCode="#,##0.00" sourceLinked="0"/>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dLblPos val="bestFit"/>
            <c:showLegendKey val="0"/>
            <c:showVal val="1"/>
            <c:showBubbleSize val="0"/>
            <c:showCatName val="0"/>
            <c:showSerName val="0"/>
            <c:showLeaderLines val="1"/>
            <c:showPercent val="0"/>
          </c:dLbls>
          <c:cat>
            <c:strRef>
              <c:f>(Data!$A$109,Data!$A$110,Data!$A$113,Data!$A$116:$A$117)</c:f>
              <c:strCache>
                <c:ptCount val="5"/>
                <c:pt idx="0">
                  <c:v>Travel</c:v>
                </c:pt>
                <c:pt idx="1">
                  <c:v>ICT</c:v>
                </c:pt>
                <c:pt idx="2">
                  <c:v>Paper and printed materials</c:v>
                </c:pt>
                <c:pt idx="3">
                  <c:v>Residential energy</c:v>
                </c:pt>
                <c:pt idx="4">
                  <c:v>University site operations</c:v>
                </c:pt>
              </c:strCache>
            </c:strRef>
          </c:cat>
          <c:val>
            <c:numRef>
              <c:f>(Data!$C$109,Data!$C$110,Data!$C$113,Data!$C$116:$C$117)</c:f>
              <c:numCache>
                <c:ptCount val="5"/>
                <c:pt idx="0">
                  <c:v>0</c:v>
                </c:pt>
                <c:pt idx="1">
                  <c:v>0</c:v>
                </c:pt>
                <c:pt idx="2">
                  <c:v>0</c:v>
                </c:pt>
                <c:pt idx="3">
                  <c:v>0</c:v>
                </c:pt>
                <c:pt idx="4">
                  <c:v>0</c:v>
                </c:pt>
              </c:numCache>
            </c:numRef>
          </c:val>
        </c:ser>
      </c:pie3DChart>
      <c:spPr>
        <a:noFill/>
        <a:ln>
          <a:noFill/>
        </a:ln>
      </c:spPr>
    </c:plotArea>
    <c:legend>
      <c:legendPos val="r"/>
      <c:layout>
        <c:manualLayout>
          <c:xMode val="edge"/>
          <c:yMode val="edge"/>
          <c:x val="0.6625"/>
          <c:y val="0.02125"/>
          <c:w val="0.3345"/>
          <c:h val="0.9365"/>
        </c:manualLayout>
      </c:layout>
      <c:overlay val="0"/>
      <c:spPr>
        <a:noFill/>
        <a:ln w="3175">
          <a:noFill/>
        </a:ln>
      </c:spPr>
      <c:txPr>
        <a:bodyPr vert="horz" rot="0"/>
        <a:lstStyle/>
        <a:p>
          <a:pPr>
            <a:defRPr lang="en-US" cap="none" sz="825" b="1"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75"/>
      <c:hPercent val="100"/>
      <c:rotY val="0"/>
      <c:depthPercent val="100"/>
      <c:rAngAx val="1"/>
    </c:view3D>
    <c:plotArea>
      <c:layout>
        <c:manualLayout>
          <c:xMode val="edge"/>
          <c:yMode val="edge"/>
          <c:x val="0.00175"/>
          <c:y val="0.01025"/>
          <c:w val="0.6015"/>
          <c:h val="0.96175"/>
        </c:manualLayout>
      </c:layout>
      <c:pie3DChart>
        <c:varyColors val="1"/>
        <c:ser>
          <c:idx val="0"/>
          <c:order val="0"/>
          <c:spPr>
            <a:solidFill>
              <a:srgbClr val="4F81BD"/>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4F81BD"/>
              </a:solidFill>
              <a:ln w="3175">
                <a:noFill/>
              </a:ln>
            </c:spPr>
          </c:dPt>
          <c:dPt>
            <c:idx val="1"/>
            <c:explosion val="0"/>
            <c:spPr>
              <a:solidFill>
                <a:srgbClr val="C0504D"/>
              </a:solidFill>
              <a:ln w="3175">
                <a:noFill/>
              </a:ln>
            </c:spPr>
          </c:dPt>
          <c:dPt>
            <c:idx val="2"/>
            <c:explosion val="0"/>
            <c:spPr>
              <a:solidFill>
                <a:srgbClr val="9BBB59"/>
              </a:solidFill>
              <a:ln w="3175">
                <a:noFill/>
              </a:ln>
            </c:spPr>
          </c:dPt>
          <c:dPt>
            <c:idx val="3"/>
            <c:explosion val="0"/>
            <c:spPr>
              <a:solidFill>
                <a:srgbClr val="8064A2"/>
              </a:solidFill>
              <a:ln w="3175">
                <a:noFill/>
              </a:ln>
            </c:spPr>
          </c:dPt>
          <c:dPt>
            <c:idx val="4"/>
            <c:explosion val="12"/>
            <c:spPr>
              <a:solidFill>
                <a:srgbClr val="4BACC6"/>
              </a:solidFill>
              <a:ln w="3175">
                <a:noFill/>
              </a:ln>
            </c:spPr>
          </c:dPt>
          <c:dLbls>
            <c:dLbl>
              <c:idx val="0"/>
              <c:delete val="1"/>
            </c:dLbl>
            <c:dLbl>
              <c:idx val="1"/>
              <c:delete val="1"/>
            </c:dLbl>
            <c:dLbl>
              <c:idx val="2"/>
              <c:delete val="1"/>
            </c:dLbl>
            <c:dLbl>
              <c:idx val="3"/>
              <c:delete val="1"/>
            </c:dLbl>
            <c:dLbl>
              <c:idx val="4"/>
              <c:txPr>
                <a:bodyPr vert="horz" rot="0" anchor="ctr"/>
                <a:lstStyle/>
                <a:p>
                  <a:pPr algn="ctr">
                    <a:defRPr lang="en-US" cap="none" sz="1050" b="1" i="0" u="none" baseline="0">
                      <a:solidFill>
                        <a:srgbClr val="000000"/>
                      </a:solidFill>
                      <a:latin typeface="Calibri"/>
                      <a:ea typeface="Calibri"/>
                      <a:cs typeface="Calibri"/>
                    </a:defRPr>
                  </a:pPr>
                </a:p>
              </c:txPr>
              <c:numFmt formatCode="#,##0.00" sourceLinked="0"/>
              <c:spPr>
                <a:noFill/>
                <a:ln w="3175">
                  <a:noFill/>
                </a:ln>
              </c:spPr>
              <c:dLblPos val="bestFit"/>
              <c:showLegendKey val="0"/>
              <c:showVal val="1"/>
              <c:showBubbleSize val="0"/>
              <c:showCatName val="0"/>
              <c:showSerName val="0"/>
              <c:showPercent val="0"/>
            </c:dLbl>
            <c:numFmt formatCode="#,##0.00" sourceLinked="0"/>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dLblPos val="bestFit"/>
            <c:showLegendKey val="0"/>
            <c:showVal val="1"/>
            <c:showBubbleSize val="0"/>
            <c:showCatName val="0"/>
            <c:showSerName val="0"/>
            <c:showLeaderLines val="1"/>
            <c:showPercent val="0"/>
          </c:dLbls>
          <c:cat>
            <c:strRef>
              <c:f>(Data!$A$109,Data!$A$110,Data!$A$113,Data!$A$116:$A$117)</c:f>
              <c:strCache>
                <c:ptCount val="5"/>
                <c:pt idx="0">
                  <c:v>Travel</c:v>
                </c:pt>
                <c:pt idx="1">
                  <c:v>ICT</c:v>
                </c:pt>
                <c:pt idx="2">
                  <c:v>Paper and printed materials</c:v>
                </c:pt>
                <c:pt idx="3">
                  <c:v>Residential energy</c:v>
                </c:pt>
                <c:pt idx="4">
                  <c:v>University site operations</c:v>
                </c:pt>
              </c:strCache>
            </c:strRef>
          </c:cat>
          <c:val>
            <c:numRef>
              <c:f>(Data!$C$109,Data!$C$110,Data!$C$113,Data!$C$116:$C$117)</c:f>
              <c:numCache>
                <c:ptCount val="5"/>
                <c:pt idx="0">
                  <c:v>0</c:v>
                </c:pt>
                <c:pt idx="1">
                  <c:v>0</c:v>
                </c:pt>
                <c:pt idx="2">
                  <c:v>0</c:v>
                </c:pt>
                <c:pt idx="3">
                  <c:v>0</c:v>
                </c:pt>
                <c:pt idx="4">
                  <c:v>0</c:v>
                </c:pt>
              </c:numCache>
            </c:numRef>
          </c:val>
        </c:ser>
      </c:pie3DChart>
      <c:spPr>
        <a:noFill/>
        <a:ln>
          <a:noFill/>
        </a:ln>
      </c:spPr>
    </c:plotArea>
    <c:legend>
      <c:legendPos val="r"/>
      <c:layout>
        <c:manualLayout>
          <c:xMode val="edge"/>
          <c:yMode val="edge"/>
          <c:x val="0.65925"/>
          <c:y val="0.0165"/>
          <c:w val="0.3345"/>
          <c:h val="0.946"/>
        </c:manualLayout>
      </c:layout>
      <c:overlay val="0"/>
      <c:spPr>
        <a:noFill/>
        <a:ln w="3175">
          <a:noFill/>
        </a:ln>
      </c:spPr>
      <c:txPr>
        <a:bodyPr vert="horz" rot="0"/>
        <a:lstStyle/>
        <a:p>
          <a:pPr>
            <a:defRPr lang="en-US" cap="none" sz="825" b="1"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75"/>
      <c:hPercent val="100"/>
      <c:rotY val="0"/>
      <c:depthPercent val="100"/>
      <c:rAngAx val="1"/>
    </c:view3D>
    <c:plotArea>
      <c:layout>
        <c:manualLayout>
          <c:xMode val="edge"/>
          <c:yMode val="edge"/>
          <c:x val="0.02225"/>
          <c:y val="0.031"/>
          <c:w val="0.5855"/>
          <c:h val="0.932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0" sourceLinked="0"/>
            <c:spPr>
              <a:noFill/>
              <a:ln w="3175">
                <a:noFill/>
              </a:ln>
            </c:spPr>
            <c:txPr>
              <a:bodyPr vert="horz" rot="0" anchor="ctr"/>
              <a:lstStyle/>
              <a:p>
                <a:pPr algn="ctr">
                  <a:defRPr lang="en-US" cap="none" sz="1050" b="1" i="0" u="none" baseline="0">
                    <a:solidFill>
                      <a:srgbClr val="000000"/>
                    </a:solidFill>
                    <a:latin typeface="Calibri"/>
                    <a:ea typeface="Calibri"/>
                    <a:cs typeface="Calibri"/>
                  </a:defRPr>
                </a:pPr>
              </a:p>
            </c:txPr>
            <c:dLblPos val="bestFit"/>
            <c:showLegendKey val="0"/>
            <c:showVal val="1"/>
            <c:showBubbleSize val="0"/>
            <c:showCatName val="0"/>
            <c:showSerName val="0"/>
            <c:showLeaderLines val="0"/>
            <c:showPercent val="0"/>
          </c:dLbls>
          <c:cat>
            <c:strRef>
              <c:f>(Data!$A$109:$A$110,Data!$A$113,Data!$A$116:$A$117)</c:f>
              <c:strCache>
                <c:ptCount val="5"/>
                <c:pt idx="0">
                  <c:v>Travel</c:v>
                </c:pt>
                <c:pt idx="1">
                  <c:v>ICT</c:v>
                </c:pt>
                <c:pt idx="2">
                  <c:v>Paper and printed materials</c:v>
                </c:pt>
                <c:pt idx="3">
                  <c:v>Residential energy</c:v>
                </c:pt>
                <c:pt idx="4">
                  <c:v>University site operations</c:v>
                </c:pt>
              </c:strCache>
            </c:strRef>
          </c:cat>
          <c:val>
            <c:numRef>
              <c:f>(Data!$E$109:$E$110,Data!$E$113,Data!$E$116:$E$117)</c:f>
              <c:numCache>
                <c:ptCount val="5"/>
                <c:pt idx="0">
                  <c:v>0</c:v>
                </c:pt>
                <c:pt idx="1">
                  <c:v>0</c:v>
                </c:pt>
                <c:pt idx="2">
                  <c:v>0</c:v>
                </c:pt>
                <c:pt idx="3">
                  <c:v>0</c:v>
                </c:pt>
                <c:pt idx="4">
                  <c:v>0</c:v>
                </c:pt>
              </c:numCache>
            </c:numRef>
          </c:val>
        </c:ser>
      </c:pie3DChart>
      <c:spPr>
        <a:noFill/>
        <a:ln>
          <a:noFill/>
        </a:ln>
      </c:spPr>
    </c:plotArea>
    <c:legend>
      <c:legendPos val="r"/>
      <c:layout>
        <c:manualLayout>
          <c:xMode val="edge"/>
          <c:yMode val="edge"/>
          <c:x val="0.649"/>
          <c:y val="0.01325"/>
          <c:w val="0.33075"/>
          <c:h val="0.9535"/>
        </c:manualLayout>
      </c:layout>
      <c:overlay val="0"/>
      <c:spPr>
        <a:noFill/>
        <a:ln w="3175">
          <a:noFill/>
        </a:ln>
      </c:spPr>
      <c:txPr>
        <a:bodyPr vert="horz" rot="0"/>
        <a:lstStyle/>
        <a:p>
          <a:pPr>
            <a:defRPr lang="en-US" cap="none" sz="965" b="1"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solidFill>
      <a:srgbClr val="FFFFFF"/>
    </a:solidFill>
    <a:ln w="3175">
      <a:solidFill>
        <a:srgbClr val="99CC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7.emf" /><Relationship Id="rId3" Type="http://schemas.openxmlformats.org/officeDocument/2006/relationships/image" Target="../media/image9.png" /><Relationship Id="rId4" Type="http://schemas.openxmlformats.org/officeDocument/2006/relationships/image" Target="../media/image27.emf" /><Relationship Id="rId5" Type="http://schemas.openxmlformats.org/officeDocument/2006/relationships/image" Target="../media/image30.emf" /></Relationships>
</file>

<file path=xl/drawings/_rels/drawing2.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1.emf" /><Relationship Id="rId3" Type="http://schemas.openxmlformats.org/officeDocument/2006/relationships/image" Target="../media/image4.emf" /><Relationship Id="rId4" Type="http://schemas.openxmlformats.org/officeDocument/2006/relationships/image" Target="../media/image12.emf" /><Relationship Id="rId5" Type="http://schemas.openxmlformats.org/officeDocument/2006/relationships/image" Target="../media/image39.emf" /><Relationship Id="rId6" Type="http://schemas.openxmlformats.org/officeDocument/2006/relationships/image" Target="../media/image9.png" /><Relationship Id="rId7" Type="http://schemas.openxmlformats.org/officeDocument/2006/relationships/image" Target="../media/image40.emf" /><Relationship Id="rId8" Type="http://schemas.openxmlformats.org/officeDocument/2006/relationships/image" Target="../media/image8.emf" /><Relationship Id="rId9" Type="http://schemas.openxmlformats.org/officeDocument/2006/relationships/image" Target="../media/image34.emf" /><Relationship Id="rId10" Type="http://schemas.openxmlformats.org/officeDocument/2006/relationships/image" Target="../media/image26.emf" /><Relationship Id="rId11" Type="http://schemas.openxmlformats.org/officeDocument/2006/relationships/image" Target="../media/image10.emf" /><Relationship Id="rId1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6.emf" /><Relationship Id="rId3" Type="http://schemas.openxmlformats.org/officeDocument/2006/relationships/image" Target="../media/image20.emf" /><Relationship Id="rId4" Type="http://schemas.openxmlformats.org/officeDocument/2006/relationships/image" Target="../media/image33.emf" /><Relationship Id="rId5" Type="http://schemas.openxmlformats.org/officeDocument/2006/relationships/image" Target="../media/image44.emf" /><Relationship Id="rId6" Type="http://schemas.openxmlformats.org/officeDocument/2006/relationships/image" Target="../media/image2.emf" /><Relationship Id="rId7" Type="http://schemas.openxmlformats.org/officeDocument/2006/relationships/image" Target="../media/image45.emf" /><Relationship Id="rId8" Type="http://schemas.openxmlformats.org/officeDocument/2006/relationships/image" Target="../media/image38.emf" /><Relationship Id="rId9" Type="http://schemas.openxmlformats.org/officeDocument/2006/relationships/image" Target="../media/image48.emf" /><Relationship Id="rId10" Type="http://schemas.openxmlformats.org/officeDocument/2006/relationships/image" Target="../media/image49.emf" /><Relationship Id="rId11" Type="http://schemas.openxmlformats.org/officeDocument/2006/relationships/image" Target="../media/image13.emf" /><Relationship Id="rId12" Type="http://schemas.openxmlformats.org/officeDocument/2006/relationships/image" Target="../media/image42.emf" /><Relationship Id="rId13" Type="http://schemas.openxmlformats.org/officeDocument/2006/relationships/image" Target="../media/image43.emf" /><Relationship Id="rId14" Type="http://schemas.openxmlformats.org/officeDocument/2006/relationships/image" Target="../media/image6.emf" /><Relationship Id="rId15" Type="http://schemas.openxmlformats.org/officeDocument/2006/relationships/image" Target="../media/image28.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9.png"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image" Target="../media/image14.emf" /><Relationship Id="rId8" Type="http://schemas.openxmlformats.org/officeDocument/2006/relationships/image" Target="../media/image37.emf" /><Relationship Id="rId9" Type="http://schemas.openxmlformats.org/officeDocument/2006/relationships/image" Target="../media/image32.emf" /><Relationship Id="rId10" Type="http://schemas.openxmlformats.org/officeDocument/2006/relationships/image" Target="../media/image29.emf" /><Relationship Id="rId11" Type="http://schemas.openxmlformats.org/officeDocument/2006/relationships/image" Target="../media/image24.emf" /><Relationship Id="rId12" Type="http://schemas.openxmlformats.org/officeDocument/2006/relationships/image" Target="../media/image36.emf"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31.emf" /><Relationship Id="rId3" Type="http://schemas.openxmlformats.org/officeDocument/2006/relationships/image" Target="../media/image5.emf" /><Relationship Id="rId4" Type="http://schemas.openxmlformats.org/officeDocument/2006/relationships/image" Target="../media/image41.emf" /><Relationship Id="rId5"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238125</xdr:rowOff>
    </xdr:from>
    <xdr:to>
      <xdr:col>11</xdr:col>
      <xdr:colOff>723900</xdr:colOff>
      <xdr:row>57</xdr:row>
      <xdr:rowOff>0</xdr:rowOff>
    </xdr:to>
    <xdr:sp fLocksText="0">
      <xdr:nvSpPr>
        <xdr:cNvPr id="1" name="TextBox 1"/>
        <xdr:cNvSpPr txBox="1">
          <a:spLocks noChangeArrowheads="1"/>
        </xdr:cNvSpPr>
      </xdr:nvSpPr>
      <xdr:spPr>
        <a:xfrm>
          <a:off x="314325" y="1209675"/>
          <a:ext cx="6819900" cy="97250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381000</xdr:colOff>
      <xdr:row>7</xdr:row>
      <xdr:rowOff>57150</xdr:rowOff>
    </xdr:from>
    <xdr:to>
      <xdr:col>11</xdr:col>
      <xdr:colOff>381000</xdr:colOff>
      <xdr:row>9</xdr:row>
      <xdr:rowOff>57150</xdr:rowOff>
    </xdr:to>
    <xdr:pic>
      <xdr:nvPicPr>
        <xdr:cNvPr id="2" name="EnterDetailsButton"/>
        <xdr:cNvPicPr preferRelativeResize="1">
          <a:picLocks noChangeAspect="1"/>
        </xdr:cNvPicPr>
      </xdr:nvPicPr>
      <xdr:blipFill>
        <a:blip r:embed="rId1"/>
        <a:stretch>
          <a:fillRect/>
        </a:stretch>
      </xdr:blipFill>
      <xdr:spPr>
        <a:xfrm>
          <a:off x="5572125" y="1466850"/>
          <a:ext cx="1219200" cy="381000"/>
        </a:xfrm>
        <a:prstGeom prst="rect">
          <a:avLst/>
        </a:prstGeom>
        <a:noFill/>
        <a:ln w="9525" cmpd="sng">
          <a:noFill/>
        </a:ln>
      </xdr:spPr>
    </xdr:pic>
    <xdr:clientData/>
  </xdr:twoCellAnchor>
  <xdr:twoCellAnchor editAs="oneCell">
    <xdr:from>
      <xdr:col>9</xdr:col>
      <xdr:colOff>381000</xdr:colOff>
      <xdr:row>10</xdr:row>
      <xdr:rowOff>57150</xdr:rowOff>
    </xdr:from>
    <xdr:to>
      <xdr:col>11</xdr:col>
      <xdr:colOff>381000</xdr:colOff>
      <xdr:row>12</xdr:row>
      <xdr:rowOff>57150</xdr:rowOff>
    </xdr:to>
    <xdr:pic>
      <xdr:nvPicPr>
        <xdr:cNvPr id="3" name="CarbonCalculatorButton"/>
        <xdr:cNvPicPr preferRelativeResize="1">
          <a:picLocks noChangeAspect="1"/>
        </xdr:cNvPicPr>
      </xdr:nvPicPr>
      <xdr:blipFill>
        <a:blip r:embed="rId2"/>
        <a:stretch>
          <a:fillRect/>
        </a:stretch>
      </xdr:blipFill>
      <xdr:spPr>
        <a:xfrm>
          <a:off x="5572125" y="2038350"/>
          <a:ext cx="1219200" cy="381000"/>
        </a:xfrm>
        <a:prstGeom prst="rect">
          <a:avLst/>
        </a:prstGeom>
        <a:noFill/>
        <a:ln w="9525" cmpd="sng">
          <a:noFill/>
        </a:ln>
      </xdr:spPr>
    </xdr:pic>
    <xdr:clientData/>
  </xdr:twoCellAnchor>
  <xdr:twoCellAnchor editAs="oneCell">
    <xdr:from>
      <xdr:col>1</xdr:col>
      <xdr:colOff>0</xdr:colOff>
      <xdr:row>0</xdr:row>
      <xdr:rowOff>0</xdr:rowOff>
    </xdr:from>
    <xdr:to>
      <xdr:col>11</xdr:col>
      <xdr:colOff>723900</xdr:colOff>
      <xdr:row>4</xdr:row>
      <xdr:rowOff>47625</xdr:rowOff>
    </xdr:to>
    <xdr:pic>
      <xdr:nvPicPr>
        <xdr:cNvPr id="4" name="Picture 19"/>
        <xdr:cNvPicPr preferRelativeResize="1">
          <a:picLocks noChangeAspect="1"/>
        </xdr:cNvPicPr>
      </xdr:nvPicPr>
      <xdr:blipFill>
        <a:blip r:embed="rId3"/>
        <a:stretch>
          <a:fillRect/>
        </a:stretch>
      </xdr:blipFill>
      <xdr:spPr>
        <a:xfrm>
          <a:off x="314325" y="0"/>
          <a:ext cx="6819900" cy="828675"/>
        </a:xfrm>
        <a:prstGeom prst="rect">
          <a:avLst/>
        </a:prstGeom>
        <a:noFill/>
        <a:ln w="9525" cmpd="sng">
          <a:noFill/>
        </a:ln>
      </xdr:spPr>
    </xdr:pic>
    <xdr:clientData/>
  </xdr:twoCellAnchor>
  <xdr:twoCellAnchor>
    <xdr:from>
      <xdr:col>1</xdr:col>
      <xdr:colOff>0</xdr:colOff>
      <xdr:row>5</xdr:row>
      <xdr:rowOff>238125</xdr:rowOff>
    </xdr:from>
    <xdr:to>
      <xdr:col>9</xdr:col>
      <xdr:colOff>66675</xdr:colOff>
      <xdr:row>57</xdr:row>
      <xdr:rowOff>0</xdr:rowOff>
    </xdr:to>
    <xdr:sp>
      <xdr:nvSpPr>
        <xdr:cNvPr id="5" name="TextBox 2"/>
        <xdr:cNvSpPr txBox="1">
          <a:spLocks noChangeArrowheads="1"/>
        </xdr:cNvSpPr>
      </xdr:nvSpPr>
      <xdr:spPr>
        <a:xfrm>
          <a:off x="314325" y="1209675"/>
          <a:ext cx="4943475" cy="9725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t>
          </a:r>
          <a:r>
            <a:rPr lang="en-US" cap="none" sz="1100" b="1" i="0" u="none" baseline="0">
              <a:solidFill>
                <a:srgbClr val="000000"/>
              </a:solidFill>
              <a:latin typeface="Calibri"/>
              <a:ea typeface="Calibri"/>
              <a:cs typeface="Calibri"/>
            </a:rPr>
            <a:t>SusTEACH Carbon Calculator</a:t>
          </a:r>
          <a:r>
            <a:rPr lang="en-US" cap="none" sz="1100" b="0" i="0" u="none" baseline="0">
              <a:solidFill>
                <a:srgbClr val="000000"/>
              </a:solidFill>
              <a:latin typeface="Calibri"/>
              <a:ea typeface="Calibri"/>
              <a:cs typeface="Calibri"/>
            </a:rPr>
            <a:t> aims to help lecturers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calculate their teaching related carbon impacts. The carbon calculator includes carbon conversion factors for the</a:t>
          </a:r>
          <a:r>
            <a:rPr lang="en-US" cap="none" sz="1100" b="0" i="0" u="none" baseline="0">
              <a:solidFill>
                <a:srgbClr val="000000"/>
              </a:solidFill>
              <a:latin typeface="Calibri"/>
              <a:ea typeface="Calibri"/>
              <a:cs typeface="Calibri"/>
            </a:rPr>
            <a:t> following: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Regular and occasional travel associated with work</a:t>
          </a:r>
          <a:r>
            <a:rPr lang="en-US" cap="none" sz="1100" b="0" i="0" u="none" baseline="0">
              <a:solidFill>
                <a:srgbClr val="000000"/>
              </a:solidFill>
              <a:latin typeface="Calibri"/>
              <a:ea typeface="Calibri"/>
              <a:cs typeface="Calibri"/>
            </a:rPr>
            <a:t> activities on a course or module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ICT equipment purchased or used for teaching e.g. Desktop Personal Computer, Lap-top, Tablet device, Personal media player, Mobile phones, eBook reader; 
</a:t>
          </a:r>
          <a:r>
            <a:rPr lang="en-US" cap="none" sz="1100" b="0" i="0" u="none" baseline="0">
              <a:solidFill>
                <a:srgbClr val="000000"/>
              </a:solidFill>
              <a:latin typeface="Calibri"/>
              <a:ea typeface="Calibri"/>
              <a:cs typeface="Calibri"/>
            </a:rPr>
            <a:t>Energy consumption associated with time spent connecting to the Internet and the university websites;
</a:t>
          </a:r>
          <a:r>
            <a:rPr lang="en-US" cap="none" sz="1100" b="0" i="0" u="none" baseline="0">
              <a:solidFill>
                <a:srgbClr val="000000"/>
              </a:solidFill>
              <a:latin typeface="Calibri"/>
              <a:ea typeface="Calibri"/>
              <a:cs typeface="Calibri"/>
            </a:rPr>
            <a:t>Print and paper purchase and use;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Specially developed teaching materials and digital resources purchased or provided;
</a:t>
          </a:r>
          <a:r>
            <a:rPr lang="en-US" cap="none" sz="1100" b="0" i="0" u="none" baseline="0">
              <a:solidFill>
                <a:srgbClr val="000000"/>
              </a:solidFill>
              <a:latin typeface="Calibri"/>
              <a:ea typeface="Calibri"/>
              <a:cs typeface="Calibri"/>
            </a:rPr>
            <a:t>Additional home energy consumption;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carbon impacts are measured using information entered about study hours or CATS credits  applicable to a course/module and the duration of the course/module.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calculator can be used to assess the carbon impacts of a full year’s teaching of a qualification programme, or alternatively you may choose to focus on a particular course, module or unit of teaching the year. Help is provided in the '</a:t>
          </a:r>
          <a:r>
            <a:rPr lang="en-US" cap="none" sz="1100" b="1" i="0" u="none" baseline="0">
              <a:solidFill>
                <a:srgbClr val="000000"/>
              </a:solidFill>
              <a:latin typeface="Calibri"/>
              <a:ea typeface="Calibri"/>
              <a:cs typeface="Calibri"/>
            </a:rPr>
            <a:t>FAQS</a:t>
          </a:r>
          <a:r>
            <a:rPr lang="en-US" cap="none" sz="1100" b="0" i="0" u="none" baseline="0">
              <a:solidFill>
                <a:srgbClr val="000000"/>
              </a:solidFill>
              <a:latin typeface="Calibri"/>
              <a:ea typeface="Calibri"/>
              <a:cs typeface="Calibri"/>
            </a:rPr>
            <a:t>' if you are unsure how to apportion study hours (CATS credits ) to a course, module, or period of teaching.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Please click on the 'Enter details' button to start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Once you have entered details of your course/module please click on the </a:t>
          </a:r>
          <a:r>
            <a:rPr lang="en-US" cap="none" sz="1100" b="1" i="0" u="none" baseline="0">
              <a:solidFill>
                <a:srgbClr val="000000"/>
              </a:solidFill>
              <a:latin typeface="Calibri"/>
              <a:ea typeface="Calibri"/>
              <a:cs typeface="Calibri"/>
            </a:rPr>
            <a:t>'Carbon Calculator</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button to start the assessment.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Acknowledgements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Carbon Calculator is part of the SusTEACH toolkit, available  online  at http://www9.open.ac.uk/SusTeach/</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SusTEACH project at The Open University is funded by the Joint Information Systems Committee (JISC) under the Greening ICT Programme.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Developers of the Susteach Carbon Calculator for Lecturers: Mr Ed Swithenby, Dr Sally Caird,</a:t>
          </a:r>
          <a:r>
            <a:rPr lang="en-US" cap="none" sz="1000" b="0" i="0" u="none" baseline="0">
              <a:solidFill>
                <a:srgbClr val="000000"/>
              </a:solidFill>
              <a:latin typeface="Calibri"/>
              <a:ea typeface="Calibri"/>
              <a:cs typeface="Calibri"/>
            </a:rPr>
            <a:t> The Open University.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 2012
</a:t>
          </a:r>
          <a:r>
            <a:rPr lang="en-US" cap="none" sz="11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Disclaimer: </a:t>
          </a:r>
          <a:r>
            <a:rPr lang="en-US" cap="none" sz="1000" b="0" i="0" u="none" baseline="0">
              <a:solidFill>
                <a:srgbClr val="000000"/>
              </a:solidFill>
              <a:latin typeface="Calibri"/>
              <a:ea typeface="Calibri"/>
              <a:cs typeface="Calibri"/>
            </a:rPr>
            <a:t>This carbon impact data is based on the results of the SusTEACH project which includes the analysis of the Factor 10 data and should be treated as indications of the carbon impacts associated with Higher Education Teaching Models in the United Kingdom. The authors have taken considerable care in preparing information and materials which is displayed here. However, the Open University and authors of this tool are unable to provide any warranty concerning the accuracy or completeness of any information contained herein. This tool is a resource for Higher Education and does not constitute a legal document. The Open University and authors of this document assume no responsibility or liability for any injury, loss or damage incurred as a result of any use or reliance upon the information and material contained within or downloaded from this tool.</a:t>
          </a:r>
          <a:r>
            <a:rPr lang="en-US" cap="none" sz="1000" b="0" i="0" u="none" baseline="0">
              <a:solidFill>
                <a:srgbClr val="000000"/>
              </a:solidFill>
              <a:latin typeface="Calibri"/>
              <a:ea typeface="Calibri"/>
              <a:cs typeface="Calibri"/>
            </a:rPr>
            <a:t>
</a:t>
          </a:r>
        </a:p>
      </xdr:txBody>
    </xdr:sp>
    <xdr:clientData/>
  </xdr:twoCellAnchor>
  <xdr:twoCellAnchor editAs="oneCell">
    <xdr:from>
      <xdr:col>9</xdr:col>
      <xdr:colOff>381000</xdr:colOff>
      <xdr:row>13</xdr:row>
      <xdr:rowOff>57150</xdr:rowOff>
    </xdr:from>
    <xdr:to>
      <xdr:col>11</xdr:col>
      <xdr:colOff>381000</xdr:colOff>
      <xdr:row>15</xdr:row>
      <xdr:rowOff>57150</xdr:rowOff>
    </xdr:to>
    <xdr:pic>
      <xdr:nvPicPr>
        <xdr:cNvPr id="6" name="FAQsButton"/>
        <xdr:cNvPicPr preferRelativeResize="1">
          <a:picLocks noChangeAspect="1"/>
        </xdr:cNvPicPr>
      </xdr:nvPicPr>
      <xdr:blipFill>
        <a:blip r:embed="rId4"/>
        <a:stretch>
          <a:fillRect/>
        </a:stretch>
      </xdr:blipFill>
      <xdr:spPr>
        <a:xfrm>
          <a:off x="5572125" y="2609850"/>
          <a:ext cx="1219200" cy="381000"/>
        </a:xfrm>
        <a:prstGeom prst="rect">
          <a:avLst/>
        </a:prstGeom>
        <a:noFill/>
        <a:ln w="9525" cmpd="sng">
          <a:noFill/>
        </a:ln>
      </xdr:spPr>
    </xdr:pic>
    <xdr:clientData/>
  </xdr:twoCellAnchor>
  <xdr:twoCellAnchor editAs="oneCell">
    <xdr:from>
      <xdr:col>9</xdr:col>
      <xdr:colOff>409575</xdr:colOff>
      <xdr:row>18</xdr:row>
      <xdr:rowOff>66675</xdr:rowOff>
    </xdr:from>
    <xdr:to>
      <xdr:col>11</xdr:col>
      <xdr:colOff>409575</xdr:colOff>
      <xdr:row>21</xdr:row>
      <xdr:rowOff>85725</xdr:rowOff>
    </xdr:to>
    <xdr:pic>
      <xdr:nvPicPr>
        <xdr:cNvPr id="7" name="OpenWebsiteButton"/>
        <xdr:cNvPicPr preferRelativeResize="1">
          <a:picLocks noChangeAspect="1"/>
        </xdr:cNvPicPr>
      </xdr:nvPicPr>
      <xdr:blipFill>
        <a:blip r:embed="rId5"/>
        <a:stretch>
          <a:fillRect/>
        </a:stretch>
      </xdr:blipFill>
      <xdr:spPr>
        <a:xfrm>
          <a:off x="5600700" y="3571875"/>
          <a:ext cx="12192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52</xdr:row>
      <xdr:rowOff>0</xdr:rowOff>
    </xdr:from>
    <xdr:to>
      <xdr:col>8</xdr:col>
      <xdr:colOff>0</xdr:colOff>
      <xdr:row>53</xdr:row>
      <xdr:rowOff>0</xdr:rowOff>
    </xdr:to>
    <xdr:sp>
      <xdr:nvSpPr>
        <xdr:cNvPr id="1" name="Rectangle 10"/>
        <xdr:cNvSpPr>
          <a:spLocks/>
        </xdr:cNvSpPr>
      </xdr:nvSpPr>
      <xdr:spPr>
        <a:xfrm>
          <a:off x="314325" y="15592425"/>
          <a:ext cx="6819900" cy="90487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314325</xdr:colOff>
      <xdr:row>46</xdr:row>
      <xdr:rowOff>0</xdr:rowOff>
    </xdr:from>
    <xdr:to>
      <xdr:col>8</xdr:col>
      <xdr:colOff>0</xdr:colOff>
      <xdr:row>47</xdr:row>
      <xdr:rowOff>0</xdr:rowOff>
    </xdr:to>
    <xdr:sp>
      <xdr:nvSpPr>
        <xdr:cNvPr id="2" name="Rectangle 9"/>
        <xdr:cNvSpPr>
          <a:spLocks/>
        </xdr:cNvSpPr>
      </xdr:nvSpPr>
      <xdr:spPr>
        <a:xfrm>
          <a:off x="314325" y="13582650"/>
          <a:ext cx="6819900" cy="819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37</xdr:row>
      <xdr:rowOff>0</xdr:rowOff>
    </xdr:from>
    <xdr:to>
      <xdr:col>8</xdr:col>
      <xdr:colOff>0</xdr:colOff>
      <xdr:row>38</xdr:row>
      <xdr:rowOff>0</xdr:rowOff>
    </xdr:to>
    <xdr:sp>
      <xdr:nvSpPr>
        <xdr:cNvPr id="3" name="Rectangle 7"/>
        <xdr:cNvSpPr>
          <a:spLocks/>
        </xdr:cNvSpPr>
      </xdr:nvSpPr>
      <xdr:spPr>
        <a:xfrm>
          <a:off x="314325" y="10467975"/>
          <a:ext cx="6819900" cy="11620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27</xdr:row>
      <xdr:rowOff>0</xdr:rowOff>
    </xdr:from>
    <xdr:to>
      <xdr:col>8</xdr:col>
      <xdr:colOff>0</xdr:colOff>
      <xdr:row>28</xdr:row>
      <xdr:rowOff>0</xdr:rowOff>
    </xdr:to>
    <xdr:sp>
      <xdr:nvSpPr>
        <xdr:cNvPr id="4" name="Rectangle 6"/>
        <xdr:cNvSpPr>
          <a:spLocks/>
        </xdr:cNvSpPr>
      </xdr:nvSpPr>
      <xdr:spPr>
        <a:xfrm>
          <a:off x="314325" y="7086600"/>
          <a:ext cx="6819900" cy="11620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21</xdr:row>
      <xdr:rowOff>0</xdr:rowOff>
    </xdr:from>
    <xdr:to>
      <xdr:col>8</xdr:col>
      <xdr:colOff>0</xdr:colOff>
      <xdr:row>22</xdr:row>
      <xdr:rowOff>0</xdr:rowOff>
    </xdr:to>
    <xdr:sp>
      <xdr:nvSpPr>
        <xdr:cNvPr id="5" name="Rectangle 1"/>
        <xdr:cNvSpPr>
          <a:spLocks/>
        </xdr:cNvSpPr>
      </xdr:nvSpPr>
      <xdr:spPr>
        <a:xfrm>
          <a:off x="314325" y="4181475"/>
          <a:ext cx="6819900" cy="17145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6</xdr:row>
      <xdr:rowOff>0</xdr:rowOff>
    </xdr:from>
    <xdr:to>
      <xdr:col>8</xdr:col>
      <xdr:colOff>0</xdr:colOff>
      <xdr:row>19</xdr:row>
      <xdr:rowOff>0</xdr:rowOff>
    </xdr:to>
    <xdr:sp>
      <xdr:nvSpPr>
        <xdr:cNvPr id="6" name="Rectangle 2"/>
        <xdr:cNvSpPr>
          <a:spLocks/>
        </xdr:cNvSpPr>
      </xdr:nvSpPr>
      <xdr:spPr>
        <a:xfrm>
          <a:off x="314325" y="1228725"/>
          <a:ext cx="6819900" cy="265747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21</xdr:row>
      <xdr:rowOff>0</xdr:rowOff>
    </xdr:from>
    <xdr:to>
      <xdr:col>5</xdr:col>
      <xdr:colOff>1123950</xdr:colOff>
      <xdr:row>22</xdr:row>
      <xdr:rowOff>0</xdr:rowOff>
    </xdr:to>
    <xdr:sp>
      <xdr:nvSpPr>
        <xdr:cNvPr id="7" name="TextBox 3"/>
        <xdr:cNvSpPr txBox="1">
          <a:spLocks noChangeArrowheads="1"/>
        </xdr:cNvSpPr>
      </xdr:nvSpPr>
      <xdr:spPr>
        <a:xfrm>
          <a:off x="314325" y="4181475"/>
          <a:ext cx="4943475" cy="1714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impacts of your travel related to your work on the course or modules  is assessed by considering  two types of journeys. 
1. Regular journeys during a typical week during term time, such as journeys to the university campus. 
2.Occasional journeys that are related to the course or module, but which happen less frequently during the academic year, such as journeys  to attend field trips or residential schools.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a:t>
          </a:r>
          <a:r>
            <a:rPr lang="en-US" cap="none" sz="1100" b="1"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on the button to enter details of your journeys. </a:t>
          </a:r>
        </a:p>
      </xdr:txBody>
    </xdr:sp>
    <xdr:clientData/>
  </xdr:twoCellAnchor>
  <xdr:twoCellAnchor>
    <xdr:from>
      <xdr:col>1</xdr:col>
      <xdr:colOff>0</xdr:colOff>
      <xdr:row>27</xdr:row>
      <xdr:rowOff>0</xdr:rowOff>
    </xdr:from>
    <xdr:to>
      <xdr:col>6</xdr:col>
      <xdr:colOff>0</xdr:colOff>
      <xdr:row>28</xdr:row>
      <xdr:rowOff>0</xdr:rowOff>
    </xdr:to>
    <xdr:sp>
      <xdr:nvSpPr>
        <xdr:cNvPr id="8" name="TextBox 4"/>
        <xdr:cNvSpPr txBox="1">
          <a:spLocks noChangeArrowheads="1"/>
        </xdr:cNvSpPr>
      </xdr:nvSpPr>
      <xdr:spPr>
        <a:xfrm>
          <a:off x="314325" y="7086600"/>
          <a:ext cx="4943475" cy="1162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impacts of your use of ICTs for </a:t>
          </a:r>
          <a:r>
            <a:rPr lang="en-US" cap="none" sz="1100" b="0" i="0" u="none" baseline="0">
              <a:solidFill>
                <a:srgbClr val="000000"/>
              </a:solidFill>
              <a:latin typeface="Calibri"/>
              <a:ea typeface="Calibri"/>
              <a:cs typeface="Calibri"/>
            </a:rPr>
            <a:t>preparing, admin, and teaching of the course or module</a:t>
          </a:r>
          <a:r>
            <a:rPr lang="en-US" cap="none" sz="1100" b="0" i="0" u="none" baseline="0">
              <a:solidFill>
                <a:srgbClr val="000000"/>
              </a:solidFill>
              <a:latin typeface="Calibri"/>
              <a:ea typeface="Calibri"/>
              <a:cs typeface="Calibri"/>
            </a:rPr>
            <a:t>  is assessed  by considering the types of devices purchased and used (e.g. Personal Computers, laptops, tablet devices, smart phones, etc), the  time spent using these devices, and  the time spent connected to the internet.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a:t>
          </a:r>
          <a:r>
            <a:rPr lang="en-US" cap="none" sz="1100" b="1"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on the button to enter details about</a:t>
          </a:r>
          <a:r>
            <a:rPr lang="en-US" cap="none" sz="1100" b="0" i="0" u="none" baseline="0">
              <a:solidFill>
                <a:srgbClr val="000000"/>
              </a:solidFill>
              <a:latin typeface="Calibri"/>
              <a:ea typeface="Calibri"/>
              <a:cs typeface="Calibri"/>
            </a:rPr>
            <a:t> your use and purchase of ICTs.</a:t>
          </a:r>
        </a:p>
      </xdr:txBody>
    </xdr:sp>
    <xdr:clientData/>
  </xdr:twoCellAnchor>
  <xdr:twoCellAnchor editAs="oneCell">
    <xdr:from>
      <xdr:col>5</xdr:col>
      <xdr:colOff>1104900</xdr:colOff>
      <xdr:row>27</xdr:row>
      <xdr:rowOff>114300</xdr:rowOff>
    </xdr:from>
    <xdr:to>
      <xdr:col>7</xdr:col>
      <xdr:colOff>704850</xdr:colOff>
      <xdr:row>27</xdr:row>
      <xdr:rowOff>619125</xdr:rowOff>
    </xdr:to>
    <xdr:pic>
      <xdr:nvPicPr>
        <xdr:cNvPr id="9" name="ICTsButton"/>
        <xdr:cNvPicPr preferRelativeResize="1">
          <a:picLocks noChangeAspect="1"/>
        </xdr:cNvPicPr>
      </xdr:nvPicPr>
      <xdr:blipFill>
        <a:blip r:embed="rId1"/>
        <a:stretch>
          <a:fillRect/>
        </a:stretch>
      </xdr:blipFill>
      <xdr:spPr>
        <a:xfrm>
          <a:off x="5238750" y="7200900"/>
          <a:ext cx="1781175" cy="504825"/>
        </a:xfrm>
        <a:prstGeom prst="rect">
          <a:avLst/>
        </a:prstGeom>
        <a:noFill/>
        <a:ln w="1" cmpd="sng">
          <a:noFill/>
        </a:ln>
      </xdr:spPr>
    </xdr:pic>
    <xdr:clientData/>
  </xdr:twoCellAnchor>
  <xdr:twoCellAnchor>
    <xdr:from>
      <xdr:col>1</xdr:col>
      <xdr:colOff>0</xdr:colOff>
      <xdr:row>37</xdr:row>
      <xdr:rowOff>0</xdr:rowOff>
    </xdr:from>
    <xdr:to>
      <xdr:col>5</xdr:col>
      <xdr:colOff>1123950</xdr:colOff>
      <xdr:row>38</xdr:row>
      <xdr:rowOff>0</xdr:rowOff>
    </xdr:to>
    <xdr:sp>
      <xdr:nvSpPr>
        <xdr:cNvPr id="10" name="TextBox 8"/>
        <xdr:cNvSpPr txBox="1">
          <a:spLocks noChangeArrowheads="1"/>
        </xdr:cNvSpPr>
      </xdr:nvSpPr>
      <xdr:spPr>
        <a:xfrm>
          <a:off x="314325" y="10467975"/>
          <a:ext cx="4943475" cy="1162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This section assesses</a:t>
          </a:r>
          <a:r>
            <a:rPr lang="en-US" cap="none" sz="1100" b="0" i="0" u="none" baseline="0">
              <a:solidFill>
                <a:srgbClr val="000000"/>
              </a:solidFill>
              <a:latin typeface="Calibri"/>
              <a:ea typeface="Calibri"/>
              <a:cs typeface="Calibri"/>
            </a:rPr>
            <a:t> the consumption of paper (e.g. for preparing lectures, assignments, etc) and the</a:t>
          </a:r>
          <a:r>
            <a:rPr lang="en-US" cap="none" sz="1100" b="0" i="0" u="none" baseline="0">
              <a:solidFill>
                <a:srgbClr val="000000"/>
              </a:solidFill>
              <a:latin typeface="Calibri"/>
              <a:ea typeface="Calibri"/>
              <a:cs typeface="Calibri"/>
            </a:rPr>
            <a:t> purchase of books and other periodicals related to the course</a:t>
          </a:r>
          <a:r>
            <a:rPr lang="en-US" cap="none" sz="1100" b="0" i="0" u="none" baseline="0">
              <a:solidFill>
                <a:srgbClr val="000000"/>
              </a:solidFill>
              <a:latin typeface="Calibri"/>
              <a:ea typeface="Calibri"/>
              <a:cs typeface="Calibri"/>
            </a:rPr>
            <a:t> or module.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a:t>
          </a:r>
          <a:r>
            <a:rPr lang="en-US" cap="none" sz="1100" b="1"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on the button to enter details about</a:t>
          </a:r>
          <a:r>
            <a:rPr lang="en-US" cap="none" sz="1100" b="0" i="0" u="none" baseline="0">
              <a:solidFill>
                <a:srgbClr val="000000"/>
              </a:solidFill>
              <a:latin typeface="Calibri"/>
              <a:ea typeface="Calibri"/>
              <a:cs typeface="Calibri"/>
            </a:rPr>
            <a:t> your use of paper, print, and other materials.</a:t>
          </a:r>
          <a:r>
            <a:rPr lang="en-US" cap="none" sz="1100" b="0" i="0" u="none" baseline="0">
              <a:solidFill>
                <a:srgbClr val="000000"/>
              </a:solidFill>
              <a:latin typeface="Calibri"/>
              <a:ea typeface="Calibri"/>
              <a:cs typeface="Calibri"/>
            </a:rPr>
            <a:t>
</a:t>
          </a:r>
        </a:p>
      </xdr:txBody>
    </xdr:sp>
    <xdr:clientData/>
  </xdr:twoCellAnchor>
  <xdr:twoCellAnchor editAs="oneCell">
    <xdr:from>
      <xdr:col>5</xdr:col>
      <xdr:colOff>1104900</xdr:colOff>
      <xdr:row>37</xdr:row>
      <xdr:rowOff>114300</xdr:rowOff>
    </xdr:from>
    <xdr:to>
      <xdr:col>7</xdr:col>
      <xdr:colOff>704850</xdr:colOff>
      <xdr:row>37</xdr:row>
      <xdr:rowOff>619125</xdr:rowOff>
    </xdr:to>
    <xdr:pic>
      <xdr:nvPicPr>
        <xdr:cNvPr id="11" name="PaperAndPrintButton"/>
        <xdr:cNvPicPr preferRelativeResize="1">
          <a:picLocks noChangeAspect="1"/>
        </xdr:cNvPicPr>
      </xdr:nvPicPr>
      <xdr:blipFill>
        <a:blip r:embed="rId2"/>
        <a:stretch>
          <a:fillRect/>
        </a:stretch>
      </xdr:blipFill>
      <xdr:spPr>
        <a:xfrm>
          <a:off x="5238750" y="10582275"/>
          <a:ext cx="1781175" cy="504825"/>
        </a:xfrm>
        <a:prstGeom prst="rect">
          <a:avLst/>
        </a:prstGeom>
        <a:noFill/>
        <a:ln w="9525" cmpd="sng">
          <a:noFill/>
        </a:ln>
      </xdr:spPr>
    </xdr:pic>
    <xdr:clientData/>
  </xdr:twoCellAnchor>
  <xdr:twoCellAnchor>
    <xdr:from>
      <xdr:col>1</xdr:col>
      <xdr:colOff>0</xdr:colOff>
      <xdr:row>46</xdr:row>
      <xdr:rowOff>0</xdr:rowOff>
    </xdr:from>
    <xdr:to>
      <xdr:col>6</xdr:col>
      <xdr:colOff>0</xdr:colOff>
      <xdr:row>47</xdr:row>
      <xdr:rowOff>0</xdr:rowOff>
    </xdr:to>
    <xdr:sp>
      <xdr:nvSpPr>
        <xdr:cNvPr id="12" name="TextBox 12"/>
        <xdr:cNvSpPr txBox="1">
          <a:spLocks noChangeArrowheads="1"/>
        </xdr:cNvSpPr>
      </xdr:nvSpPr>
      <xdr:spPr>
        <a:xfrm>
          <a:off x="314325" y="13582650"/>
          <a:ext cx="4943475" cy="819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Residential energy</a:t>
          </a:r>
          <a:r>
            <a:rPr lang="en-US" cap="none" sz="1100" b="0" i="0" u="none" baseline="0">
              <a:solidFill>
                <a:srgbClr val="000000"/>
              </a:solidFill>
              <a:latin typeface="Calibri"/>
              <a:ea typeface="Calibri"/>
              <a:cs typeface="Calibri"/>
            </a:rPr>
            <a:t> focuses on any additional home heating requirements related to your work on the course/module.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a:t>
          </a:r>
          <a:r>
            <a:rPr lang="en-US" cap="none" sz="1100" b="1"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on the button to enter details about your residential energy use.</a:t>
          </a:r>
        </a:p>
      </xdr:txBody>
    </xdr:sp>
    <xdr:clientData/>
  </xdr:twoCellAnchor>
  <xdr:twoCellAnchor editAs="oneCell">
    <xdr:from>
      <xdr:col>5</xdr:col>
      <xdr:colOff>1104900</xdr:colOff>
      <xdr:row>46</xdr:row>
      <xdr:rowOff>123825</xdr:rowOff>
    </xdr:from>
    <xdr:to>
      <xdr:col>7</xdr:col>
      <xdr:colOff>704850</xdr:colOff>
      <xdr:row>46</xdr:row>
      <xdr:rowOff>628650</xdr:rowOff>
    </xdr:to>
    <xdr:pic>
      <xdr:nvPicPr>
        <xdr:cNvPr id="13" name="ResidentialEnergyButton"/>
        <xdr:cNvPicPr preferRelativeResize="1">
          <a:picLocks noChangeAspect="1"/>
        </xdr:cNvPicPr>
      </xdr:nvPicPr>
      <xdr:blipFill>
        <a:blip r:embed="rId3"/>
        <a:stretch>
          <a:fillRect/>
        </a:stretch>
      </xdr:blipFill>
      <xdr:spPr>
        <a:xfrm>
          <a:off x="5238750" y="13706475"/>
          <a:ext cx="1781175" cy="504825"/>
        </a:xfrm>
        <a:prstGeom prst="rect">
          <a:avLst/>
        </a:prstGeom>
        <a:noFill/>
        <a:ln w="9525" cmpd="sng">
          <a:noFill/>
        </a:ln>
      </xdr:spPr>
    </xdr:pic>
    <xdr:clientData/>
  </xdr:twoCellAnchor>
  <xdr:twoCellAnchor>
    <xdr:from>
      <xdr:col>1</xdr:col>
      <xdr:colOff>0</xdr:colOff>
      <xdr:row>52</xdr:row>
      <xdr:rowOff>0</xdr:rowOff>
    </xdr:from>
    <xdr:to>
      <xdr:col>6</xdr:col>
      <xdr:colOff>0</xdr:colOff>
      <xdr:row>53</xdr:row>
      <xdr:rowOff>0</xdr:rowOff>
    </xdr:to>
    <xdr:sp>
      <xdr:nvSpPr>
        <xdr:cNvPr id="14" name="TextBox 15"/>
        <xdr:cNvSpPr txBox="1">
          <a:spLocks noChangeArrowheads="1"/>
        </xdr:cNvSpPr>
      </xdr:nvSpPr>
      <xdr:spPr>
        <a:xfrm>
          <a:off x="314325" y="15592425"/>
          <a:ext cx="4943475" cy="904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university campus site operations that are associated with teaching are an additional source of energy consumption and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To assess the impacts of this factor please indicate whether your course or module is taught at a university campus or taught by distance education providers.</a:t>
          </a:r>
        </a:p>
      </xdr:txBody>
    </xdr:sp>
    <xdr:clientData/>
  </xdr:twoCellAnchor>
  <xdr:twoCellAnchor editAs="oneCell">
    <xdr:from>
      <xdr:col>5</xdr:col>
      <xdr:colOff>1104900</xdr:colOff>
      <xdr:row>21</xdr:row>
      <xdr:rowOff>95250</xdr:rowOff>
    </xdr:from>
    <xdr:to>
      <xdr:col>7</xdr:col>
      <xdr:colOff>704850</xdr:colOff>
      <xdr:row>21</xdr:row>
      <xdr:rowOff>600075</xdr:rowOff>
    </xdr:to>
    <xdr:pic>
      <xdr:nvPicPr>
        <xdr:cNvPr id="15" name="JourneysButton"/>
        <xdr:cNvPicPr preferRelativeResize="1">
          <a:picLocks noChangeAspect="1"/>
        </xdr:cNvPicPr>
      </xdr:nvPicPr>
      <xdr:blipFill>
        <a:blip r:embed="rId4"/>
        <a:stretch>
          <a:fillRect/>
        </a:stretch>
      </xdr:blipFill>
      <xdr:spPr>
        <a:xfrm>
          <a:off x="5238750" y="4276725"/>
          <a:ext cx="1781175" cy="504825"/>
        </a:xfrm>
        <a:prstGeom prst="rect">
          <a:avLst/>
        </a:prstGeom>
        <a:noFill/>
        <a:ln w="9525" cmpd="sng">
          <a:noFill/>
        </a:ln>
      </xdr:spPr>
    </xdr:pic>
    <xdr:clientData/>
  </xdr:twoCellAnchor>
  <xdr:twoCellAnchor>
    <xdr:from>
      <xdr:col>7</xdr:col>
      <xdr:colOff>190500</xdr:colOff>
      <xdr:row>52</xdr:row>
      <xdr:rowOff>161925</xdr:rowOff>
    </xdr:from>
    <xdr:to>
      <xdr:col>7</xdr:col>
      <xdr:colOff>695325</xdr:colOff>
      <xdr:row>52</xdr:row>
      <xdr:rowOff>390525</xdr:rowOff>
    </xdr:to>
    <xdr:pic>
      <xdr:nvPicPr>
        <xdr:cNvPr id="16" name="CampusOptionButton"/>
        <xdr:cNvPicPr preferRelativeResize="1">
          <a:picLocks noChangeAspect="1"/>
        </xdr:cNvPicPr>
      </xdr:nvPicPr>
      <xdr:blipFill>
        <a:blip r:embed="rId5"/>
        <a:stretch>
          <a:fillRect/>
        </a:stretch>
      </xdr:blipFill>
      <xdr:spPr>
        <a:xfrm>
          <a:off x="6505575" y="15754350"/>
          <a:ext cx="504825" cy="228600"/>
        </a:xfrm>
        <a:prstGeom prst="rect">
          <a:avLst/>
        </a:prstGeom>
        <a:noFill/>
        <a:ln w="9525" cmpd="sng">
          <a:noFill/>
        </a:ln>
      </xdr:spPr>
    </xdr:pic>
    <xdr:clientData/>
  </xdr:twoCellAnchor>
  <xdr:twoCellAnchor>
    <xdr:from>
      <xdr:col>7</xdr:col>
      <xdr:colOff>190500</xdr:colOff>
      <xdr:row>52</xdr:row>
      <xdr:rowOff>495300</xdr:rowOff>
    </xdr:from>
    <xdr:to>
      <xdr:col>7</xdr:col>
      <xdr:colOff>695325</xdr:colOff>
      <xdr:row>52</xdr:row>
      <xdr:rowOff>723900</xdr:rowOff>
    </xdr:to>
    <xdr:pic>
      <xdr:nvPicPr>
        <xdr:cNvPr id="17" name="DistanceOptionButton"/>
        <xdr:cNvPicPr preferRelativeResize="1">
          <a:picLocks noChangeAspect="1"/>
        </xdr:cNvPicPr>
      </xdr:nvPicPr>
      <xdr:blipFill>
        <a:blip r:embed="rId5"/>
        <a:stretch>
          <a:fillRect/>
        </a:stretch>
      </xdr:blipFill>
      <xdr:spPr>
        <a:xfrm>
          <a:off x="6505575" y="16087725"/>
          <a:ext cx="504825" cy="228600"/>
        </a:xfrm>
        <a:prstGeom prst="rect">
          <a:avLst/>
        </a:prstGeom>
        <a:noFill/>
        <a:ln w="9525" cmpd="sng">
          <a:noFill/>
        </a:ln>
      </xdr:spPr>
    </xdr:pic>
    <xdr:clientData/>
  </xdr:twoCellAnchor>
  <xdr:twoCellAnchor editAs="oneCell">
    <xdr:from>
      <xdr:col>1</xdr:col>
      <xdr:colOff>0</xdr:colOff>
      <xdr:row>0</xdr:row>
      <xdr:rowOff>0</xdr:rowOff>
    </xdr:from>
    <xdr:to>
      <xdr:col>8</xdr:col>
      <xdr:colOff>0</xdr:colOff>
      <xdr:row>4</xdr:row>
      <xdr:rowOff>47625</xdr:rowOff>
    </xdr:to>
    <xdr:pic>
      <xdr:nvPicPr>
        <xdr:cNvPr id="18" name="Picture 19"/>
        <xdr:cNvPicPr preferRelativeResize="1">
          <a:picLocks noChangeAspect="1"/>
        </xdr:cNvPicPr>
      </xdr:nvPicPr>
      <xdr:blipFill>
        <a:blip r:embed="rId6"/>
        <a:stretch>
          <a:fillRect/>
        </a:stretch>
      </xdr:blipFill>
      <xdr:spPr>
        <a:xfrm>
          <a:off x="314325" y="0"/>
          <a:ext cx="6819900" cy="828675"/>
        </a:xfrm>
        <a:prstGeom prst="rect">
          <a:avLst/>
        </a:prstGeom>
        <a:noFill/>
        <a:ln w="9525" cmpd="sng">
          <a:noFill/>
        </a:ln>
      </xdr:spPr>
    </xdr:pic>
    <xdr:clientData/>
  </xdr:twoCellAnchor>
  <xdr:twoCellAnchor editAs="oneCell">
    <xdr:from>
      <xdr:col>6</xdr:col>
      <xdr:colOff>0</xdr:colOff>
      <xdr:row>52</xdr:row>
      <xdr:rowOff>161925</xdr:rowOff>
    </xdr:from>
    <xdr:to>
      <xdr:col>7</xdr:col>
      <xdr:colOff>19050</xdr:colOff>
      <xdr:row>52</xdr:row>
      <xdr:rowOff>390525</xdr:rowOff>
    </xdr:to>
    <xdr:pic>
      <xdr:nvPicPr>
        <xdr:cNvPr id="19" name="Label3"/>
        <xdr:cNvPicPr preferRelativeResize="1">
          <a:picLocks noChangeAspect="1"/>
        </xdr:cNvPicPr>
      </xdr:nvPicPr>
      <xdr:blipFill>
        <a:blip r:embed="rId7"/>
        <a:stretch>
          <a:fillRect/>
        </a:stretch>
      </xdr:blipFill>
      <xdr:spPr>
        <a:xfrm>
          <a:off x="5257800" y="15754350"/>
          <a:ext cx="1076325" cy="228600"/>
        </a:xfrm>
        <a:prstGeom prst="rect">
          <a:avLst/>
        </a:prstGeom>
        <a:noFill/>
        <a:ln w="9525" cmpd="sng">
          <a:noFill/>
        </a:ln>
      </xdr:spPr>
    </xdr:pic>
    <xdr:clientData/>
  </xdr:twoCellAnchor>
  <xdr:twoCellAnchor editAs="oneCell">
    <xdr:from>
      <xdr:col>6</xdr:col>
      <xdr:colOff>0</xdr:colOff>
      <xdr:row>52</xdr:row>
      <xdr:rowOff>495300</xdr:rowOff>
    </xdr:from>
    <xdr:to>
      <xdr:col>7</xdr:col>
      <xdr:colOff>19050</xdr:colOff>
      <xdr:row>52</xdr:row>
      <xdr:rowOff>723900</xdr:rowOff>
    </xdr:to>
    <xdr:pic>
      <xdr:nvPicPr>
        <xdr:cNvPr id="20" name="Label4"/>
        <xdr:cNvPicPr preferRelativeResize="1">
          <a:picLocks noChangeAspect="1"/>
        </xdr:cNvPicPr>
      </xdr:nvPicPr>
      <xdr:blipFill>
        <a:blip r:embed="rId8"/>
        <a:stretch>
          <a:fillRect/>
        </a:stretch>
      </xdr:blipFill>
      <xdr:spPr>
        <a:xfrm>
          <a:off x="5257800" y="16087725"/>
          <a:ext cx="1076325" cy="228600"/>
        </a:xfrm>
        <a:prstGeom prst="rect">
          <a:avLst/>
        </a:prstGeom>
        <a:noFill/>
        <a:ln w="9525" cmpd="sng">
          <a:noFill/>
        </a:ln>
      </xdr:spPr>
    </xdr:pic>
    <xdr:clientData/>
  </xdr:twoCellAnchor>
  <xdr:twoCellAnchor editAs="oneCell">
    <xdr:from>
      <xdr:col>6</xdr:col>
      <xdr:colOff>314325</xdr:colOff>
      <xdr:row>7</xdr:row>
      <xdr:rowOff>57150</xdr:rowOff>
    </xdr:from>
    <xdr:to>
      <xdr:col>7</xdr:col>
      <xdr:colOff>476250</xdr:colOff>
      <xdr:row>9</xdr:row>
      <xdr:rowOff>57150</xdr:rowOff>
    </xdr:to>
    <xdr:pic>
      <xdr:nvPicPr>
        <xdr:cNvPr id="21" name="ResultsButton"/>
        <xdr:cNvPicPr preferRelativeResize="1">
          <a:picLocks noChangeAspect="1"/>
        </xdr:cNvPicPr>
      </xdr:nvPicPr>
      <xdr:blipFill>
        <a:blip r:embed="rId9"/>
        <a:stretch>
          <a:fillRect/>
        </a:stretch>
      </xdr:blipFill>
      <xdr:spPr>
        <a:xfrm>
          <a:off x="5572125" y="1485900"/>
          <a:ext cx="1219200" cy="400050"/>
        </a:xfrm>
        <a:prstGeom prst="rect">
          <a:avLst/>
        </a:prstGeom>
        <a:noFill/>
        <a:ln w="9525" cmpd="sng">
          <a:noFill/>
        </a:ln>
      </xdr:spPr>
    </xdr:pic>
    <xdr:clientData/>
  </xdr:twoCellAnchor>
  <xdr:twoCellAnchor editAs="oneCell">
    <xdr:from>
      <xdr:col>6</xdr:col>
      <xdr:colOff>314325</xdr:colOff>
      <xdr:row>10</xdr:row>
      <xdr:rowOff>47625</xdr:rowOff>
    </xdr:from>
    <xdr:to>
      <xdr:col>7</xdr:col>
      <xdr:colOff>476250</xdr:colOff>
      <xdr:row>12</xdr:row>
      <xdr:rowOff>47625</xdr:rowOff>
    </xdr:to>
    <xdr:pic>
      <xdr:nvPicPr>
        <xdr:cNvPr id="22" name="IntroductionButton"/>
        <xdr:cNvPicPr preferRelativeResize="1">
          <a:picLocks noChangeAspect="1"/>
        </xdr:cNvPicPr>
      </xdr:nvPicPr>
      <xdr:blipFill>
        <a:blip r:embed="rId10"/>
        <a:stretch>
          <a:fillRect/>
        </a:stretch>
      </xdr:blipFill>
      <xdr:spPr>
        <a:xfrm>
          <a:off x="5572125" y="2076450"/>
          <a:ext cx="1219200" cy="400050"/>
        </a:xfrm>
        <a:prstGeom prst="rect">
          <a:avLst/>
        </a:prstGeom>
        <a:noFill/>
        <a:ln w="9525" cmpd="sng">
          <a:noFill/>
        </a:ln>
      </xdr:spPr>
    </xdr:pic>
    <xdr:clientData/>
  </xdr:twoCellAnchor>
  <xdr:twoCellAnchor editAs="oneCell">
    <xdr:from>
      <xdr:col>6</xdr:col>
      <xdr:colOff>314325</xdr:colOff>
      <xdr:row>13</xdr:row>
      <xdr:rowOff>19050</xdr:rowOff>
    </xdr:from>
    <xdr:to>
      <xdr:col>7</xdr:col>
      <xdr:colOff>476250</xdr:colOff>
      <xdr:row>15</xdr:row>
      <xdr:rowOff>19050</xdr:rowOff>
    </xdr:to>
    <xdr:pic>
      <xdr:nvPicPr>
        <xdr:cNvPr id="23" name="FAQsButton"/>
        <xdr:cNvPicPr preferRelativeResize="1">
          <a:picLocks noChangeAspect="1"/>
        </xdr:cNvPicPr>
      </xdr:nvPicPr>
      <xdr:blipFill>
        <a:blip r:embed="rId11"/>
        <a:stretch>
          <a:fillRect/>
        </a:stretch>
      </xdr:blipFill>
      <xdr:spPr>
        <a:xfrm>
          <a:off x="5572125" y="2647950"/>
          <a:ext cx="1219200" cy="400050"/>
        </a:xfrm>
        <a:prstGeom prst="rect">
          <a:avLst/>
        </a:prstGeom>
        <a:noFill/>
        <a:ln w="9525" cmpd="sng">
          <a:noFill/>
        </a:ln>
      </xdr:spPr>
    </xdr:pic>
    <xdr:clientData/>
  </xdr:twoCellAnchor>
  <xdr:twoCellAnchor>
    <xdr:from>
      <xdr:col>1</xdr:col>
      <xdr:colOff>0</xdr:colOff>
      <xdr:row>6</xdr:row>
      <xdr:rowOff>0</xdr:rowOff>
    </xdr:from>
    <xdr:to>
      <xdr:col>6</xdr:col>
      <xdr:colOff>0</xdr:colOff>
      <xdr:row>19</xdr:row>
      <xdr:rowOff>0</xdr:rowOff>
    </xdr:to>
    <xdr:sp>
      <xdr:nvSpPr>
        <xdr:cNvPr id="24" name="TextBox 5"/>
        <xdr:cNvSpPr txBox="1">
          <a:spLocks noChangeArrowheads="1"/>
        </xdr:cNvSpPr>
      </xdr:nvSpPr>
      <xdr:spPr>
        <a:xfrm>
          <a:off x="314325" y="1228725"/>
          <a:ext cx="4943475" cy="26574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Carbon</a:t>
          </a:r>
          <a:r>
            <a:rPr lang="en-US" cap="none" sz="1100" b="0" i="0" u="none" baseline="0">
              <a:solidFill>
                <a:srgbClr val="000000"/>
              </a:solidFill>
              <a:latin typeface="Calibri"/>
              <a:ea typeface="Calibri"/>
              <a:cs typeface="Calibri"/>
            </a:rPr>
            <a:t> Calculator gathers information about the carbon impacts of your course/module  in the sections below. The energy consumption and CO</a:t>
          </a:r>
          <a:r>
            <a:rPr lang="en-US" cap="none" sz="1100" b="0" i="0" u="none" baseline="-2500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emissions will be displayed 'per  student per 100 study hours/10 CATS credits', based on the CATS credits , duration, and number of students studying the course/module information  entered on the Introduction page.  Please ensure that each of the 5 sections is completed  below before viewing the results.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Click the </a:t>
          </a:r>
          <a:r>
            <a:rPr lang="en-US" cap="none" sz="1100" b="1" i="0" u="none" baseline="0">
              <a:solidFill>
                <a:srgbClr val="000000"/>
              </a:solidFill>
              <a:latin typeface="Calibri"/>
              <a:ea typeface="Calibri"/>
              <a:cs typeface="Calibri"/>
            </a:rPr>
            <a:t>'Reset</a:t>
          </a:r>
          <a:r>
            <a:rPr lang="en-US" cap="none" sz="1100" b="0" i="0" u="none" baseline="0">
              <a:solidFill>
                <a:srgbClr val="000000"/>
              </a:solidFill>
              <a:latin typeface="Calibri"/>
              <a:ea typeface="Calibri"/>
              <a:cs typeface="Calibri"/>
            </a:rPr>
            <a:t>' button to to clear the information entered 
</a:t>
          </a:r>
          <a:r>
            <a:rPr lang="en-US" cap="none" sz="1100" b="0" i="0" u="none" baseline="0">
              <a:solidFill>
                <a:srgbClr val="000000"/>
              </a:solidFill>
              <a:latin typeface="Calibri"/>
              <a:ea typeface="Calibri"/>
              <a:cs typeface="Calibri"/>
            </a:rPr>
            <a:t>Click the </a:t>
          </a:r>
          <a:r>
            <a:rPr lang="en-US" cap="none" sz="1100" b="1" i="0" u="none" baseline="0">
              <a:solidFill>
                <a:srgbClr val="000000"/>
              </a:solidFill>
              <a:latin typeface="Calibri"/>
              <a:ea typeface="Calibri"/>
              <a:cs typeface="Calibri"/>
            </a:rPr>
            <a:t>'Results' </a:t>
          </a:r>
          <a:r>
            <a:rPr lang="en-US" cap="none" sz="1100" b="0" i="0" u="none" baseline="0">
              <a:solidFill>
                <a:srgbClr val="000000"/>
              </a:solidFill>
              <a:latin typeface="Calibri"/>
              <a:ea typeface="Calibri"/>
              <a:cs typeface="Calibri"/>
            </a:rPr>
            <a:t>to view the</a:t>
          </a:r>
          <a:r>
            <a:rPr lang="en-US" cap="none" sz="1100" b="0" i="0" u="none" baseline="0">
              <a:solidFill>
                <a:srgbClr val="000000"/>
              </a:solidFill>
              <a:latin typeface="Calibri"/>
              <a:ea typeface="Calibri"/>
              <a:cs typeface="Calibri"/>
            </a:rPr>
            <a:t> results of your carbon assessment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the </a:t>
          </a:r>
          <a:r>
            <a:rPr lang="en-US" cap="none" sz="1100" b="1" i="0" u="none" baseline="0">
              <a:solidFill>
                <a:srgbClr val="000000"/>
              </a:solidFill>
              <a:latin typeface="Calibri"/>
              <a:ea typeface="Calibri"/>
              <a:cs typeface="Calibri"/>
            </a:rPr>
            <a:t>'Introduction'</a:t>
          </a:r>
          <a:r>
            <a:rPr lang="en-US" cap="none" sz="1100" b="0" i="0" u="none" baseline="0">
              <a:solidFill>
                <a:srgbClr val="000000"/>
              </a:solidFill>
              <a:latin typeface="Calibri"/>
              <a:ea typeface="Calibri"/>
              <a:cs typeface="Calibri"/>
            </a:rPr>
            <a:t> button to enter details of a new course/module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6</xdr:col>
      <xdr:colOff>314325</xdr:colOff>
      <xdr:row>15</xdr:row>
      <xdr:rowOff>190500</xdr:rowOff>
    </xdr:from>
    <xdr:to>
      <xdr:col>7</xdr:col>
      <xdr:colOff>476250</xdr:colOff>
      <xdr:row>17</xdr:row>
      <xdr:rowOff>190500</xdr:rowOff>
    </xdr:to>
    <xdr:pic>
      <xdr:nvPicPr>
        <xdr:cNvPr id="25" name="ClearAllDetails"/>
        <xdr:cNvPicPr preferRelativeResize="1">
          <a:picLocks noChangeAspect="1"/>
        </xdr:cNvPicPr>
      </xdr:nvPicPr>
      <xdr:blipFill>
        <a:blip r:embed="rId12"/>
        <a:stretch>
          <a:fillRect/>
        </a:stretch>
      </xdr:blipFill>
      <xdr:spPr>
        <a:xfrm>
          <a:off x="5572125" y="3219450"/>
          <a:ext cx="121920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5</xdr:col>
      <xdr:colOff>1895475</xdr:colOff>
      <xdr:row>4</xdr:row>
      <xdr:rowOff>47625</xdr:rowOff>
    </xdr:to>
    <xdr:pic>
      <xdr:nvPicPr>
        <xdr:cNvPr id="1" name="Picture 19"/>
        <xdr:cNvPicPr preferRelativeResize="1">
          <a:picLocks noChangeAspect="1"/>
        </xdr:cNvPicPr>
      </xdr:nvPicPr>
      <xdr:blipFill>
        <a:blip r:embed="rId1"/>
        <a:stretch>
          <a:fillRect/>
        </a:stretch>
      </xdr:blipFill>
      <xdr:spPr>
        <a:xfrm>
          <a:off x="314325" y="0"/>
          <a:ext cx="6819900" cy="828675"/>
        </a:xfrm>
        <a:prstGeom prst="rect">
          <a:avLst/>
        </a:prstGeom>
        <a:noFill/>
        <a:ln w="9525" cmpd="sng">
          <a:noFill/>
        </a:ln>
      </xdr:spPr>
    </xdr:pic>
    <xdr:clientData/>
  </xdr:twoCellAnchor>
  <xdr:twoCellAnchor>
    <xdr:from>
      <xdr:col>1</xdr:col>
      <xdr:colOff>0</xdr:colOff>
      <xdr:row>7</xdr:row>
      <xdr:rowOff>0</xdr:rowOff>
    </xdr:from>
    <xdr:to>
      <xdr:col>5</xdr:col>
      <xdr:colOff>1905000</xdr:colOff>
      <xdr:row>24</xdr:row>
      <xdr:rowOff>0</xdr:rowOff>
    </xdr:to>
    <xdr:sp>
      <xdr:nvSpPr>
        <xdr:cNvPr id="2" name="Rectangle 3"/>
        <xdr:cNvSpPr>
          <a:spLocks/>
        </xdr:cNvSpPr>
      </xdr:nvSpPr>
      <xdr:spPr>
        <a:xfrm>
          <a:off x="314325" y="1733550"/>
          <a:ext cx="6829425" cy="48196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8</xdr:row>
      <xdr:rowOff>0</xdr:rowOff>
    </xdr:from>
    <xdr:to>
      <xdr:col>5</xdr:col>
      <xdr:colOff>19050</xdr:colOff>
      <xdr:row>24</xdr:row>
      <xdr:rowOff>0</xdr:rowOff>
    </xdr:to>
    <xdr:sp>
      <xdr:nvSpPr>
        <xdr:cNvPr id="3" name="TextBox 4"/>
        <xdr:cNvSpPr txBox="1">
          <a:spLocks noChangeArrowheads="1"/>
        </xdr:cNvSpPr>
      </xdr:nvSpPr>
      <xdr:spPr>
        <a:xfrm>
          <a:off x="323850" y="3248025"/>
          <a:ext cx="4933950" cy="3305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Details</a:t>
          </a:r>
          <a:r>
            <a:rPr lang="en-US" cap="none" sz="1100" b="0" i="0" u="none" baseline="0">
              <a:solidFill>
                <a:srgbClr val="000000"/>
              </a:solidFill>
              <a:latin typeface="Calibri"/>
              <a:ea typeface="Calibri"/>
              <a:cs typeface="Calibri"/>
            </a:rPr>
            <a:t> of the </a:t>
          </a:r>
          <a:r>
            <a:rPr lang="en-US" cap="none" sz="1100" b="0" i="0" u="none" baseline="0">
              <a:solidFill>
                <a:srgbClr val="000000"/>
              </a:solidFill>
              <a:latin typeface="Calibri"/>
              <a:ea typeface="Calibri"/>
              <a:cs typeface="Calibri"/>
            </a:rPr>
            <a:t>energy consumption and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associated with your course, module or unit of study are presented below.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t>
          </a:r>
          <a:r>
            <a:rPr lang="en-US" cap="none" sz="1100" b="1" i="0" u="none" baseline="0">
              <a:solidFill>
                <a:srgbClr val="000000"/>
              </a:solidFill>
              <a:latin typeface="Calibri"/>
              <a:ea typeface="Calibri"/>
              <a:cs typeface="Calibri"/>
            </a:rPr>
            <a:t>first table</a:t>
          </a:r>
          <a:r>
            <a:rPr lang="en-US" cap="none" sz="1100" b="0" i="0" u="none" baseline="0">
              <a:solidFill>
                <a:srgbClr val="000000"/>
              </a:solidFill>
              <a:latin typeface="Calibri"/>
              <a:ea typeface="Calibri"/>
              <a:cs typeface="Calibri"/>
            </a:rPr>
            <a:t> presents these figures 'per student per 10 CATS credits' ,with 10 CATS credits equivalent</a:t>
          </a:r>
          <a:r>
            <a:rPr lang="en-US" cap="none" sz="1100" b="0" i="0" u="none" baseline="0">
              <a:solidFill>
                <a:srgbClr val="000000"/>
              </a:solidFill>
              <a:latin typeface="Calibri"/>
              <a:ea typeface="Calibri"/>
              <a:cs typeface="Calibri"/>
            </a:rPr>
            <a:t> to 100 hours of student study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t>
          </a:r>
          <a:r>
            <a:rPr lang="en-US" cap="none" sz="1100" b="1" i="0" u="none" baseline="0">
              <a:solidFill>
                <a:srgbClr val="000000"/>
              </a:solidFill>
              <a:latin typeface="Calibri"/>
              <a:ea typeface="Calibri"/>
              <a:cs typeface="Calibri"/>
            </a:rPr>
            <a:t>second table </a:t>
          </a:r>
          <a:r>
            <a:rPr lang="en-US" cap="none" sz="1100" b="0" i="0" u="none" baseline="0">
              <a:solidFill>
                <a:srgbClr val="000000"/>
              </a:solidFill>
              <a:latin typeface="Calibri"/>
              <a:ea typeface="Calibri"/>
              <a:cs typeface="Calibri"/>
            </a:rPr>
            <a:t>shows the percentage of the total energy consumption and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arising from travel, ICTs, the consumption  of paper, print and other materials, residential energy, and the  university campus site operations attributable to teaching.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further information about the carbon impacts associated with your course/module click the </a:t>
          </a:r>
          <a:r>
            <a:rPr lang="en-US" cap="none" sz="1100" b="1" i="0" u="none" baseline="0">
              <a:solidFill>
                <a:srgbClr val="000000"/>
              </a:solidFill>
              <a:latin typeface="Calibri"/>
              <a:ea typeface="Calibri"/>
              <a:cs typeface="Calibri"/>
            </a:rPr>
            <a:t>'Charts</a:t>
          </a:r>
          <a:r>
            <a:rPr lang="en-US" cap="none" sz="1100" b="0" i="0" u="none" baseline="0">
              <a:solidFill>
                <a:srgbClr val="000000"/>
              </a:solidFill>
              <a:latin typeface="Calibri"/>
              <a:ea typeface="Calibri"/>
              <a:cs typeface="Calibri"/>
            </a:rPr>
            <a:t>' button.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Click the </a:t>
          </a:r>
          <a:r>
            <a:rPr lang="en-US" cap="none" sz="1100" b="1" i="0" u="none" baseline="0">
              <a:solidFill>
                <a:srgbClr val="000000"/>
              </a:solidFill>
              <a:latin typeface="Calibri"/>
              <a:ea typeface="Calibri"/>
              <a:cs typeface="Calibri"/>
            </a:rPr>
            <a:t>'Introduction</a:t>
          </a:r>
          <a:r>
            <a:rPr lang="en-US" cap="none" sz="1100" b="0" i="0" u="none" baseline="0">
              <a:solidFill>
                <a:srgbClr val="000000"/>
              </a:solidFill>
              <a:latin typeface="Calibri"/>
              <a:ea typeface="Calibri"/>
              <a:cs typeface="Calibri"/>
            </a:rPr>
            <a:t>' button to enter details of a new</a:t>
          </a:r>
          <a:r>
            <a:rPr lang="en-US" cap="none" sz="1100" b="0" i="0" u="none" baseline="0">
              <a:solidFill>
                <a:srgbClr val="000000"/>
              </a:solidFill>
              <a:latin typeface="Calibri"/>
              <a:ea typeface="Calibri"/>
              <a:cs typeface="Calibri"/>
            </a:rPr>
            <a:t> course or module.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the </a:t>
          </a:r>
          <a:r>
            <a:rPr lang="en-US" cap="none" sz="1100" b="1" i="0" u="none" baseline="0">
              <a:solidFill>
                <a:srgbClr val="000000"/>
              </a:solidFill>
              <a:latin typeface="Calibri"/>
              <a:ea typeface="Calibri"/>
              <a:cs typeface="Calibri"/>
            </a:rPr>
            <a:t>'Calculator</a:t>
          </a:r>
          <a:r>
            <a:rPr lang="en-US" cap="none" sz="1100" b="0" i="0" u="none" baseline="0">
              <a:solidFill>
                <a:srgbClr val="000000"/>
              </a:solidFill>
              <a:latin typeface="Calibri"/>
              <a:ea typeface="Calibri"/>
              <a:cs typeface="Calibri"/>
            </a:rPr>
            <a:t>' button to change  or start a new assessment.
</a:t>
          </a:r>
        </a:p>
      </xdr:txBody>
    </xdr:sp>
    <xdr:clientData/>
  </xdr:twoCellAnchor>
  <xdr:twoCellAnchor editAs="oneCell">
    <xdr:from>
      <xdr:col>5</xdr:col>
      <xdr:colOff>333375</xdr:colOff>
      <xdr:row>7</xdr:row>
      <xdr:rowOff>76200</xdr:rowOff>
    </xdr:from>
    <xdr:to>
      <xdr:col>5</xdr:col>
      <xdr:colOff>1552575</xdr:colOff>
      <xdr:row>7</xdr:row>
      <xdr:rowOff>476250</xdr:rowOff>
    </xdr:to>
    <xdr:pic>
      <xdr:nvPicPr>
        <xdr:cNvPr id="4" name="IntroductionButton"/>
        <xdr:cNvPicPr preferRelativeResize="1">
          <a:picLocks noChangeAspect="1"/>
        </xdr:cNvPicPr>
      </xdr:nvPicPr>
      <xdr:blipFill>
        <a:blip r:embed="rId2"/>
        <a:stretch>
          <a:fillRect/>
        </a:stretch>
      </xdr:blipFill>
      <xdr:spPr>
        <a:xfrm>
          <a:off x="5572125" y="1809750"/>
          <a:ext cx="1219200" cy="400050"/>
        </a:xfrm>
        <a:prstGeom prst="rect">
          <a:avLst/>
        </a:prstGeom>
        <a:solidFill>
          <a:srgbClr val="FFFFFF"/>
        </a:solidFill>
        <a:ln w="1" cmpd="sng">
          <a:noFill/>
        </a:ln>
      </xdr:spPr>
    </xdr:pic>
    <xdr:clientData/>
  </xdr:twoCellAnchor>
  <xdr:twoCellAnchor editAs="oneCell">
    <xdr:from>
      <xdr:col>5</xdr:col>
      <xdr:colOff>361950</xdr:colOff>
      <xdr:row>7</xdr:row>
      <xdr:rowOff>657225</xdr:rowOff>
    </xdr:from>
    <xdr:to>
      <xdr:col>5</xdr:col>
      <xdr:colOff>1581150</xdr:colOff>
      <xdr:row>7</xdr:row>
      <xdr:rowOff>1057275</xdr:rowOff>
    </xdr:to>
    <xdr:pic>
      <xdr:nvPicPr>
        <xdr:cNvPr id="5" name="CarbonCalculatorButton"/>
        <xdr:cNvPicPr preferRelativeResize="1">
          <a:picLocks noChangeAspect="1"/>
        </xdr:cNvPicPr>
      </xdr:nvPicPr>
      <xdr:blipFill>
        <a:blip r:embed="rId3"/>
        <a:stretch>
          <a:fillRect/>
        </a:stretch>
      </xdr:blipFill>
      <xdr:spPr>
        <a:xfrm>
          <a:off x="5600700" y="2390775"/>
          <a:ext cx="1219200" cy="400050"/>
        </a:xfrm>
        <a:prstGeom prst="rect">
          <a:avLst/>
        </a:prstGeom>
        <a:noFill/>
        <a:ln w="9525" cmpd="sng">
          <a:noFill/>
        </a:ln>
      </xdr:spPr>
    </xdr:pic>
    <xdr:clientData/>
  </xdr:twoCellAnchor>
  <xdr:twoCellAnchor editAs="oneCell">
    <xdr:from>
      <xdr:col>5</xdr:col>
      <xdr:colOff>333375</xdr:colOff>
      <xdr:row>7</xdr:row>
      <xdr:rowOff>1219200</xdr:rowOff>
    </xdr:from>
    <xdr:to>
      <xdr:col>5</xdr:col>
      <xdr:colOff>1552575</xdr:colOff>
      <xdr:row>8</xdr:row>
      <xdr:rowOff>104775</xdr:rowOff>
    </xdr:to>
    <xdr:pic>
      <xdr:nvPicPr>
        <xdr:cNvPr id="6" name="ChartsButton"/>
        <xdr:cNvPicPr preferRelativeResize="1">
          <a:picLocks noChangeAspect="1"/>
        </xdr:cNvPicPr>
      </xdr:nvPicPr>
      <xdr:blipFill>
        <a:blip r:embed="rId4"/>
        <a:stretch>
          <a:fillRect/>
        </a:stretch>
      </xdr:blipFill>
      <xdr:spPr>
        <a:xfrm>
          <a:off x="5572125" y="2952750"/>
          <a:ext cx="1219200" cy="400050"/>
        </a:xfrm>
        <a:prstGeom prst="rect">
          <a:avLst/>
        </a:prstGeom>
        <a:noFill/>
        <a:ln w="9525" cmpd="sng">
          <a:noFill/>
        </a:ln>
      </xdr:spPr>
    </xdr:pic>
    <xdr:clientData/>
  </xdr:twoCellAnchor>
  <xdr:twoCellAnchor editAs="oneCell">
    <xdr:from>
      <xdr:col>5</xdr:col>
      <xdr:colOff>333375</xdr:colOff>
      <xdr:row>9</xdr:row>
      <xdr:rowOff>85725</xdr:rowOff>
    </xdr:from>
    <xdr:to>
      <xdr:col>5</xdr:col>
      <xdr:colOff>1552575</xdr:colOff>
      <xdr:row>11</xdr:row>
      <xdr:rowOff>104775</xdr:rowOff>
    </xdr:to>
    <xdr:pic>
      <xdr:nvPicPr>
        <xdr:cNvPr id="7" name="SaveSummaryButton"/>
        <xdr:cNvPicPr preferRelativeResize="1">
          <a:picLocks noChangeAspect="1"/>
        </xdr:cNvPicPr>
      </xdr:nvPicPr>
      <xdr:blipFill>
        <a:blip r:embed="rId5"/>
        <a:stretch>
          <a:fillRect/>
        </a:stretch>
      </xdr:blipFill>
      <xdr:spPr>
        <a:xfrm>
          <a:off x="5572125" y="3524250"/>
          <a:ext cx="1219200" cy="400050"/>
        </a:xfrm>
        <a:prstGeom prst="rect">
          <a:avLst/>
        </a:prstGeom>
        <a:noFill/>
        <a:ln w="9525" cmpd="sng">
          <a:noFill/>
        </a:ln>
      </xdr:spPr>
    </xdr:pic>
    <xdr:clientData/>
  </xdr:twoCellAnchor>
  <xdr:twoCellAnchor editAs="oneCell">
    <xdr:from>
      <xdr:col>5</xdr:col>
      <xdr:colOff>333375</xdr:colOff>
      <xdr:row>12</xdr:row>
      <xdr:rowOff>85725</xdr:rowOff>
    </xdr:from>
    <xdr:to>
      <xdr:col>5</xdr:col>
      <xdr:colOff>1552575</xdr:colOff>
      <xdr:row>14</xdr:row>
      <xdr:rowOff>104775</xdr:rowOff>
    </xdr:to>
    <xdr:pic>
      <xdr:nvPicPr>
        <xdr:cNvPr id="8" name="PrintSummaryButton"/>
        <xdr:cNvPicPr preferRelativeResize="1">
          <a:picLocks noChangeAspect="1"/>
        </xdr:cNvPicPr>
      </xdr:nvPicPr>
      <xdr:blipFill>
        <a:blip r:embed="rId6"/>
        <a:stretch>
          <a:fillRect/>
        </a:stretch>
      </xdr:blipFill>
      <xdr:spPr>
        <a:xfrm>
          <a:off x="5572125" y="4095750"/>
          <a:ext cx="1219200" cy="400050"/>
        </a:xfrm>
        <a:prstGeom prst="rect">
          <a:avLst/>
        </a:prstGeom>
        <a:noFill/>
        <a:ln w="9525" cmpd="sng">
          <a:noFill/>
        </a:ln>
      </xdr:spPr>
    </xdr:pic>
    <xdr:clientData/>
  </xdr:twoCellAnchor>
  <xdr:twoCellAnchor>
    <xdr:from>
      <xdr:col>1</xdr:col>
      <xdr:colOff>57150</xdr:colOff>
      <xdr:row>7</xdr:row>
      <xdr:rowOff>38100</xdr:rowOff>
    </xdr:from>
    <xdr:to>
      <xdr:col>5</xdr:col>
      <xdr:colOff>28575</xdr:colOff>
      <xdr:row>7</xdr:row>
      <xdr:rowOff>1457325</xdr:rowOff>
    </xdr:to>
    <xdr:grpSp>
      <xdr:nvGrpSpPr>
        <xdr:cNvPr id="9" name="Group 9"/>
        <xdr:cNvGrpSpPr>
          <a:grpSpLocks/>
        </xdr:cNvGrpSpPr>
      </xdr:nvGrpSpPr>
      <xdr:grpSpPr>
        <a:xfrm>
          <a:off x="371475" y="1771650"/>
          <a:ext cx="4895850" cy="1419225"/>
          <a:chOff x="15387060" y="25679401"/>
          <a:chExt cx="4201622" cy="1419225"/>
        </a:xfrm>
        <a:solidFill>
          <a:srgbClr val="FFFFFF"/>
        </a:solidFill>
      </xdr:grpSpPr>
      <xdr:pic>
        <xdr:nvPicPr>
          <xdr:cNvPr id="10" name="TextBox1"/>
          <xdr:cNvPicPr preferRelativeResize="1">
            <a:picLocks noChangeAspect="1"/>
          </xdr:cNvPicPr>
        </xdr:nvPicPr>
        <xdr:blipFill>
          <a:blip r:embed="rId7"/>
          <a:stretch>
            <a:fillRect/>
          </a:stretch>
        </xdr:blipFill>
        <xdr:spPr>
          <a:xfrm>
            <a:off x="15387060" y="25679401"/>
            <a:ext cx="567219" cy="276394"/>
          </a:xfrm>
          <a:prstGeom prst="rect">
            <a:avLst/>
          </a:prstGeom>
          <a:noFill/>
          <a:ln w="9525" cmpd="sng">
            <a:noFill/>
          </a:ln>
        </xdr:spPr>
      </xdr:pic>
      <xdr:pic>
        <xdr:nvPicPr>
          <xdr:cNvPr id="11" name="TextBox2"/>
          <xdr:cNvPicPr preferRelativeResize="1">
            <a:picLocks noChangeAspect="1"/>
          </xdr:cNvPicPr>
        </xdr:nvPicPr>
        <xdr:blipFill>
          <a:blip r:embed="rId8"/>
          <a:stretch>
            <a:fillRect/>
          </a:stretch>
        </xdr:blipFill>
        <xdr:spPr>
          <a:xfrm>
            <a:off x="15387060" y="26060463"/>
            <a:ext cx="567219" cy="276394"/>
          </a:xfrm>
          <a:prstGeom prst="rect">
            <a:avLst/>
          </a:prstGeom>
          <a:noFill/>
          <a:ln w="9525" cmpd="sng">
            <a:noFill/>
          </a:ln>
        </xdr:spPr>
      </xdr:pic>
      <xdr:pic>
        <xdr:nvPicPr>
          <xdr:cNvPr id="12" name="TextBox3"/>
          <xdr:cNvPicPr preferRelativeResize="1">
            <a:picLocks noChangeAspect="1"/>
          </xdr:cNvPicPr>
        </xdr:nvPicPr>
        <xdr:blipFill>
          <a:blip r:embed="rId9"/>
          <a:stretch>
            <a:fillRect/>
          </a:stretch>
        </xdr:blipFill>
        <xdr:spPr>
          <a:xfrm>
            <a:off x="15387060" y="26450750"/>
            <a:ext cx="567219" cy="276394"/>
          </a:xfrm>
          <a:prstGeom prst="rect">
            <a:avLst/>
          </a:prstGeom>
          <a:noFill/>
          <a:ln w="9525" cmpd="sng">
            <a:noFill/>
          </a:ln>
        </xdr:spPr>
      </xdr:pic>
      <xdr:pic>
        <xdr:nvPicPr>
          <xdr:cNvPr id="13" name="TextBox4"/>
          <xdr:cNvPicPr preferRelativeResize="1">
            <a:picLocks noChangeAspect="1"/>
          </xdr:cNvPicPr>
        </xdr:nvPicPr>
        <xdr:blipFill>
          <a:blip r:embed="rId10"/>
          <a:stretch>
            <a:fillRect/>
          </a:stretch>
        </xdr:blipFill>
        <xdr:spPr>
          <a:xfrm>
            <a:off x="15387060" y="26822232"/>
            <a:ext cx="567219" cy="276394"/>
          </a:xfrm>
          <a:prstGeom prst="rect">
            <a:avLst/>
          </a:prstGeom>
          <a:noFill/>
          <a:ln w="9525" cmpd="sng">
            <a:noFill/>
          </a:ln>
        </xdr:spPr>
      </xdr:pic>
      <xdr:pic>
        <xdr:nvPicPr>
          <xdr:cNvPr id="14" name="TextBox5"/>
          <xdr:cNvPicPr preferRelativeResize="1">
            <a:picLocks noChangeAspect="1"/>
          </xdr:cNvPicPr>
        </xdr:nvPicPr>
        <xdr:blipFill>
          <a:blip r:embed="rId11"/>
          <a:stretch>
            <a:fillRect/>
          </a:stretch>
        </xdr:blipFill>
        <xdr:spPr>
          <a:xfrm>
            <a:off x="15940624" y="25679401"/>
            <a:ext cx="3435876" cy="276394"/>
          </a:xfrm>
          <a:prstGeom prst="rect">
            <a:avLst/>
          </a:prstGeom>
          <a:noFill/>
          <a:ln w="9525" cmpd="sng">
            <a:noFill/>
          </a:ln>
        </xdr:spPr>
      </xdr:pic>
      <xdr:pic>
        <xdr:nvPicPr>
          <xdr:cNvPr id="15" name="TextBox6"/>
          <xdr:cNvPicPr preferRelativeResize="1">
            <a:picLocks noChangeAspect="1"/>
          </xdr:cNvPicPr>
        </xdr:nvPicPr>
        <xdr:blipFill>
          <a:blip r:embed="rId12"/>
          <a:stretch>
            <a:fillRect/>
          </a:stretch>
        </xdr:blipFill>
        <xdr:spPr>
          <a:xfrm>
            <a:off x="15940624" y="26060463"/>
            <a:ext cx="3648058" cy="276394"/>
          </a:xfrm>
          <a:prstGeom prst="rect">
            <a:avLst/>
          </a:prstGeom>
          <a:noFill/>
          <a:ln w="9525" cmpd="sng">
            <a:noFill/>
          </a:ln>
        </xdr:spPr>
      </xdr:pic>
      <xdr:pic>
        <xdr:nvPicPr>
          <xdr:cNvPr id="16" name="TextBox7"/>
          <xdr:cNvPicPr preferRelativeResize="1">
            <a:picLocks noChangeAspect="1"/>
          </xdr:cNvPicPr>
        </xdr:nvPicPr>
        <xdr:blipFill>
          <a:blip r:embed="rId13"/>
          <a:stretch>
            <a:fillRect/>
          </a:stretch>
        </xdr:blipFill>
        <xdr:spPr>
          <a:xfrm>
            <a:off x="15940624" y="26450750"/>
            <a:ext cx="3648058" cy="276394"/>
          </a:xfrm>
          <a:prstGeom prst="rect">
            <a:avLst/>
          </a:prstGeom>
          <a:noFill/>
          <a:ln w="9525" cmpd="sng">
            <a:noFill/>
          </a:ln>
        </xdr:spPr>
      </xdr:pic>
      <xdr:pic>
        <xdr:nvPicPr>
          <xdr:cNvPr id="17" name="TextBox8"/>
          <xdr:cNvPicPr preferRelativeResize="1">
            <a:picLocks noChangeAspect="1"/>
          </xdr:cNvPicPr>
        </xdr:nvPicPr>
        <xdr:blipFill>
          <a:blip r:embed="rId14"/>
          <a:stretch>
            <a:fillRect/>
          </a:stretch>
        </xdr:blipFill>
        <xdr:spPr>
          <a:xfrm>
            <a:off x="15940624" y="26822232"/>
            <a:ext cx="3648058" cy="276394"/>
          </a:xfrm>
          <a:prstGeom prst="rect">
            <a:avLst/>
          </a:prstGeom>
          <a:noFill/>
          <a:ln w="9525" cmpd="sng">
            <a:noFill/>
          </a:ln>
        </xdr:spPr>
      </xdr:pic>
    </xdr:grpSp>
    <xdr:clientData/>
  </xdr:twoCellAnchor>
  <xdr:twoCellAnchor editAs="oneCell">
    <xdr:from>
      <xdr:col>5</xdr:col>
      <xdr:colOff>333375</xdr:colOff>
      <xdr:row>15</xdr:row>
      <xdr:rowOff>85725</xdr:rowOff>
    </xdr:from>
    <xdr:to>
      <xdr:col>5</xdr:col>
      <xdr:colOff>1552575</xdr:colOff>
      <xdr:row>17</xdr:row>
      <xdr:rowOff>104775</xdr:rowOff>
    </xdr:to>
    <xdr:pic>
      <xdr:nvPicPr>
        <xdr:cNvPr id="18" name="FAQsButton"/>
        <xdr:cNvPicPr preferRelativeResize="1">
          <a:picLocks noChangeAspect="1"/>
        </xdr:cNvPicPr>
      </xdr:nvPicPr>
      <xdr:blipFill>
        <a:blip r:embed="rId15"/>
        <a:stretch>
          <a:fillRect/>
        </a:stretch>
      </xdr:blipFill>
      <xdr:spPr>
        <a:xfrm>
          <a:off x="5572125" y="4667250"/>
          <a:ext cx="12192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0</xdr:rowOff>
    </xdr:from>
    <xdr:ext cx="3048000" cy="2352675"/>
    <xdr:graphicFrame>
      <xdr:nvGraphicFramePr>
        <xdr:cNvPr id="1" name="Chart 1"/>
        <xdr:cNvGraphicFramePr/>
      </xdr:nvGraphicFramePr>
      <xdr:xfrm>
        <a:off x="466725" y="5429250"/>
        <a:ext cx="3048000" cy="2352675"/>
      </xdr:xfrm>
      <a:graphic>
        <a:graphicData uri="http://schemas.openxmlformats.org/drawingml/2006/chart">
          <c:chart xmlns:c="http://schemas.openxmlformats.org/drawingml/2006/chart" r:id="rId1"/>
        </a:graphicData>
      </a:graphic>
    </xdr:graphicFrame>
    <xdr:clientData/>
  </xdr:oneCellAnchor>
  <xdr:twoCellAnchor editAs="oneCell">
    <xdr:from>
      <xdr:col>1</xdr:col>
      <xdr:colOff>0</xdr:colOff>
      <xdr:row>0</xdr:row>
      <xdr:rowOff>0</xdr:rowOff>
    </xdr:from>
    <xdr:to>
      <xdr:col>14</xdr:col>
      <xdr:colOff>19050</xdr:colOff>
      <xdr:row>4</xdr:row>
      <xdr:rowOff>47625</xdr:rowOff>
    </xdr:to>
    <xdr:pic>
      <xdr:nvPicPr>
        <xdr:cNvPr id="2" name="Picture 19"/>
        <xdr:cNvPicPr preferRelativeResize="1">
          <a:picLocks noChangeAspect="1"/>
        </xdr:cNvPicPr>
      </xdr:nvPicPr>
      <xdr:blipFill>
        <a:blip r:embed="rId2"/>
        <a:stretch>
          <a:fillRect/>
        </a:stretch>
      </xdr:blipFill>
      <xdr:spPr>
        <a:xfrm>
          <a:off x="314325" y="0"/>
          <a:ext cx="6819900" cy="828675"/>
        </a:xfrm>
        <a:prstGeom prst="rect">
          <a:avLst/>
        </a:prstGeom>
        <a:noFill/>
        <a:ln w="9525" cmpd="sng">
          <a:noFill/>
        </a:ln>
      </xdr:spPr>
    </xdr:pic>
    <xdr:clientData/>
  </xdr:twoCellAnchor>
  <xdr:oneCellAnchor>
    <xdr:from>
      <xdr:col>2</xdr:col>
      <xdr:colOff>0</xdr:colOff>
      <xdr:row>36</xdr:row>
      <xdr:rowOff>0</xdr:rowOff>
    </xdr:from>
    <xdr:ext cx="3048000" cy="2352675"/>
    <xdr:graphicFrame>
      <xdr:nvGraphicFramePr>
        <xdr:cNvPr id="3" name="Chart 1"/>
        <xdr:cNvGraphicFramePr/>
      </xdr:nvGraphicFramePr>
      <xdr:xfrm>
        <a:off x="466725" y="7962900"/>
        <a:ext cx="3048000" cy="2352675"/>
      </xdr:xfrm>
      <a:graphic>
        <a:graphicData uri="http://schemas.openxmlformats.org/drawingml/2006/chart">
          <c:chart xmlns:c="http://schemas.openxmlformats.org/drawingml/2006/chart" r:id="rId3"/>
        </a:graphicData>
      </a:graphic>
    </xdr:graphicFrame>
    <xdr:clientData/>
  </xdr:oneCellAnchor>
  <xdr:oneCellAnchor>
    <xdr:from>
      <xdr:col>2</xdr:col>
      <xdr:colOff>0</xdr:colOff>
      <xdr:row>53</xdr:row>
      <xdr:rowOff>0</xdr:rowOff>
    </xdr:from>
    <xdr:ext cx="3048000" cy="2333625"/>
    <xdr:graphicFrame>
      <xdr:nvGraphicFramePr>
        <xdr:cNvPr id="4" name="Chart 1"/>
        <xdr:cNvGraphicFramePr/>
      </xdr:nvGraphicFramePr>
      <xdr:xfrm>
        <a:off x="466725" y="10506075"/>
        <a:ext cx="3048000" cy="2333625"/>
      </xdr:xfrm>
      <a:graphic>
        <a:graphicData uri="http://schemas.openxmlformats.org/drawingml/2006/chart">
          <c:chart xmlns:c="http://schemas.openxmlformats.org/drawingml/2006/chart" r:id="rId4"/>
        </a:graphicData>
      </a:graphic>
    </xdr:graphicFrame>
    <xdr:clientData/>
  </xdr:oneCellAnchor>
  <xdr:oneCellAnchor>
    <xdr:from>
      <xdr:col>2</xdr:col>
      <xdr:colOff>0</xdr:colOff>
      <xdr:row>69</xdr:row>
      <xdr:rowOff>0</xdr:rowOff>
    </xdr:from>
    <xdr:ext cx="3048000" cy="2333625"/>
    <xdr:graphicFrame>
      <xdr:nvGraphicFramePr>
        <xdr:cNvPr id="5" name="Chart 1"/>
        <xdr:cNvGraphicFramePr/>
      </xdr:nvGraphicFramePr>
      <xdr:xfrm>
        <a:off x="466725" y="13020675"/>
        <a:ext cx="3048000" cy="2333625"/>
      </xdr:xfrm>
      <a:graphic>
        <a:graphicData uri="http://schemas.openxmlformats.org/drawingml/2006/chart">
          <c:chart xmlns:c="http://schemas.openxmlformats.org/drawingml/2006/chart" r:id="rId5"/>
        </a:graphicData>
      </a:graphic>
    </xdr:graphicFrame>
    <xdr:clientData/>
  </xdr:oneCellAnchor>
  <xdr:oneCellAnchor>
    <xdr:from>
      <xdr:col>2</xdr:col>
      <xdr:colOff>0</xdr:colOff>
      <xdr:row>85</xdr:row>
      <xdr:rowOff>0</xdr:rowOff>
    </xdr:from>
    <xdr:ext cx="3048000" cy="2381250"/>
    <xdr:graphicFrame>
      <xdr:nvGraphicFramePr>
        <xdr:cNvPr id="6" name="Chart 1"/>
        <xdr:cNvGraphicFramePr/>
      </xdr:nvGraphicFramePr>
      <xdr:xfrm>
        <a:off x="466725" y="15535275"/>
        <a:ext cx="3048000" cy="2381250"/>
      </xdr:xfrm>
      <a:graphic>
        <a:graphicData uri="http://schemas.openxmlformats.org/drawingml/2006/chart">
          <c:chart xmlns:c="http://schemas.openxmlformats.org/drawingml/2006/chart" r:id="rId6"/>
        </a:graphicData>
      </a:graphic>
    </xdr:graphicFrame>
    <xdr:clientData/>
  </xdr:oneCellAnchor>
  <xdr:twoCellAnchor>
    <xdr:from>
      <xdr:col>1</xdr:col>
      <xdr:colOff>28575</xdr:colOff>
      <xdr:row>7</xdr:row>
      <xdr:rowOff>0</xdr:rowOff>
    </xdr:from>
    <xdr:to>
      <xdr:col>14</xdr:col>
      <xdr:colOff>0</xdr:colOff>
      <xdr:row>17</xdr:row>
      <xdr:rowOff>0</xdr:rowOff>
    </xdr:to>
    <xdr:sp>
      <xdr:nvSpPr>
        <xdr:cNvPr id="7" name="Rectangle 11"/>
        <xdr:cNvSpPr>
          <a:spLocks/>
        </xdr:cNvSpPr>
      </xdr:nvSpPr>
      <xdr:spPr>
        <a:xfrm>
          <a:off x="342900" y="1571625"/>
          <a:ext cx="6772275" cy="360997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xdr:colOff>
      <xdr:row>7</xdr:row>
      <xdr:rowOff>0</xdr:rowOff>
    </xdr:from>
    <xdr:to>
      <xdr:col>10</xdr:col>
      <xdr:colOff>447675</xdr:colOff>
      <xdr:row>17</xdr:row>
      <xdr:rowOff>0</xdr:rowOff>
    </xdr:to>
    <xdr:sp>
      <xdr:nvSpPr>
        <xdr:cNvPr id="8" name="TextBox 12"/>
        <xdr:cNvSpPr txBox="1">
          <a:spLocks noChangeArrowheads="1"/>
        </xdr:cNvSpPr>
      </xdr:nvSpPr>
      <xdr:spPr>
        <a:xfrm>
          <a:off x="323850" y="1571625"/>
          <a:ext cx="4972050" cy="3609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following charts </a:t>
          </a:r>
          <a:r>
            <a:rPr lang="en-US" cap="none" sz="1100" b="0" i="0" u="none" baseline="0">
              <a:solidFill>
                <a:srgbClr val="000000"/>
              </a:solidFill>
              <a:latin typeface="Calibri"/>
              <a:ea typeface="Calibri"/>
              <a:cs typeface="Calibri"/>
            </a:rPr>
            <a:t>show the carbon emissions (kg) per student per 100 study hours/10 CATS credits </a:t>
          </a:r>
          <a:r>
            <a:rPr lang="en-US" cap="none" sz="1100" b="0" i="0" u="none" baseline="0">
              <a:solidFill>
                <a:srgbClr val="000000"/>
              </a:solidFill>
              <a:latin typeface="Calibri"/>
              <a:ea typeface="Calibri"/>
              <a:cs typeface="Calibri"/>
            </a:rPr>
            <a:t>arising from each of the carbon</a:t>
          </a:r>
          <a:r>
            <a:rPr lang="en-US" cap="none" sz="1100" b="0" i="0" u="none" baseline="0">
              <a:solidFill>
                <a:srgbClr val="000000"/>
              </a:solidFill>
              <a:latin typeface="Calibri"/>
              <a:ea typeface="Calibri"/>
              <a:cs typeface="Calibri"/>
            </a:rPr>
            <a:t> sources considered in the Carbon Calculator assessment process. Some additional information is also provided alongside each chart.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Click the </a:t>
          </a:r>
          <a:r>
            <a:rPr lang="en-US" cap="none" sz="1100" b="1" i="0" u="none" baseline="0">
              <a:solidFill>
                <a:srgbClr val="000000"/>
              </a:solidFill>
              <a:latin typeface="Calibri"/>
              <a:ea typeface="Calibri"/>
              <a:cs typeface="Calibri"/>
            </a:rPr>
            <a:t>'Introduction</a:t>
          </a:r>
          <a:r>
            <a:rPr lang="en-US" cap="none" sz="1100" b="0" i="0" u="none" baseline="0">
              <a:solidFill>
                <a:srgbClr val="000000"/>
              </a:solidFill>
              <a:latin typeface="Calibri"/>
              <a:ea typeface="Calibri"/>
              <a:cs typeface="Calibri"/>
            </a:rPr>
            <a:t>' button to enter details of a new</a:t>
          </a:r>
          <a:r>
            <a:rPr lang="en-US" cap="none" sz="1100" b="0" i="0" u="none" baseline="0">
              <a:solidFill>
                <a:srgbClr val="000000"/>
              </a:solidFill>
              <a:latin typeface="Calibri"/>
              <a:ea typeface="Calibri"/>
              <a:cs typeface="Calibri"/>
            </a:rPr>
            <a:t> course or module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the </a:t>
          </a:r>
          <a:r>
            <a:rPr lang="en-US" cap="none" sz="1100" b="1" i="0" u="none" baseline="0">
              <a:solidFill>
                <a:srgbClr val="000000"/>
              </a:solidFill>
              <a:latin typeface="Calibri"/>
              <a:ea typeface="Calibri"/>
              <a:cs typeface="Calibri"/>
            </a:rPr>
            <a:t>'Calculator</a:t>
          </a:r>
          <a:r>
            <a:rPr lang="en-US" cap="none" sz="1100" b="0" i="0" u="none" baseline="0">
              <a:solidFill>
                <a:srgbClr val="000000"/>
              </a:solidFill>
              <a:latin typeface="Calibri"/>
              <a:ea typeface="Calibri"/>
              <a:cs typeface="Calibri"/>
            </a:rPr>
            <a:t>' button to change  or start a new assessment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Click the '</a:t>
          </a:r>
          <a:r>
            <a:rPr lang="en-US" cap="none" sz="1100" b="1" i="0" u="none" baseline="0">
              <a:solidFill>
                <a:srgbClr val="000000"/>
              </a:solidFill>
              <a:latin typeface="Calibri"/>
              <a:ea typeface="Calibri"/>
              <a:cs typeface="Calibri"/>
            </a:rPr>
            <a:t>Results</a:t>
          </a:r>
          <a:r>
            <a:rPr lang="en-US" cap="none" sz="1100" b="0" i="0" u="none" baseline="0">
              <a:solidFill>
                <a:srgbClr val="000000"/>
              </a:solidFill>
              <a:latin typeface="Calibri"/>
              <a:ea typeface="Calibri"/>
              <a:cs typeface="Calibri"/>
            </a:rPr>
            <a:t>' button for the results of your course/module carbon assessment
</a:t>
          </a:r>
          <a:r>
            <a:rPr lang="en-US" cap="none" sz="1400" b="1"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11</xdr:col>
      <xdr:colOff>114300</xdr:colOff>
      <xdr:row>7</xdr:row>
      <xdr:rowOff>85725</xdr:rowOff>
    </xdr:from>
    <xdr:to>
      <xdr:col>12</xdr:col>
      <xdr:colOff>371475</xdr:colOff>
      <xdr:row>9</xdr:row>
      <xdr:rowOff>104775</xdr:rowOff>
    </xdr:to>
    <xdr:pic>
      <xdr:nvPicPr>
        <xdr:cNvPr id="9" name="IntroductionButton"/>
        <xdr:cNvPicPr preferRelativeResize="1">
          <a:picLocks noChangeAspect="1"/>
        </xdr:cNvPicPr>
      </xdr:nvPicPr>
      <xdr:blipFill>
        <a:blip r:embed="rId7"/>
        <a:stretch>
          <a:fillRect/>
        </a:stretch>
      </xdr:blipFill>
      <xdr:spPr>
        <a:xfrm>
          <a:off x="5572125" y="1657350"/>
          <a:ext cx="1219200" cy="400050"/>
        </a:xfrm>
        <a:prstGeom prst="rect">
          <a:avLst/>
        </a:prstGeom>
        <a:solidFill>
          <a:srgbClr val="FFFFFF"/>
        </a:solidFill>
        <a:ln w="1" cmpd="sng">
          <a:noFill/>
        </a:ln>
      </xdr:spPr>
    </xdr:pic>
    <xdr:clientData/>
  </xdr:twoCellAnchor>
  <xdr:twoCellAnchor editAs="oneCell">
    <xdr:from>
      <xdr:col>11</xdr:col>
      <xdr:colOff>114300</xdr:colOff>
      <xdr:row>10</xdr:row>
      <xdr:rowOff>85725</xdr:rowOff>
    </xdr:from>
    <xdr:to>
      <xdr:col>12</xdr:col>
      <xdr:colOff>371475</xdr:colOff>
      <xdr:row>12</xdr:row>
      <xdr:rowOff>104775</xdr:rowOff>
    </xdr:to>
    <xdr:pic>
      <xdr:nvPicPr>
        <xdr:cNvPr id="10" name="CarbonCalculatorButton"/>
        <xdr:cNvPicPr preferRelativeResize="1">
          <a:picLocks noChangeAspect="1"/>
        </xdr:cNvPicPr>
      </xdr:nvPicPr>
      <xdr:blipFill>
        <a:blip r:embed="rId8"/>
        <a:stretch>
          <a:fillRect/>
        </a:stretch>
      </xdr:blipFill>
      <xdr:spPr>
        <a:xfrm>
          <a:off x="5572125" y="2228850"/>
          <a:ext cx="1219200" cy="400050"/>
        </a:xfrm>
        <a:prstGeom prst="rect">
          <a:avLst/>
        </a:prstGeom>
        <a:noFill/>
        <a:ln w="9525" cmpd="sng">
          <a:noFill/>
        </a:ln>
      </xdr:spPr>
    </xdr:pic>
    <xdr:clientData/>
  </xdr:twoCellAnchor>
  <xdr:twoCellAnchor editAs="oneCell">
    <xdr:from>
      <xdr:col>11</xdr:col>
      <xdr:colOff>114300</xdr:colOff>
      <xdr:row>12</xdr:row>
      <xdr:rowOff>276225</xdr:rowOff>
    </xdr:from>
    <xdr:to>
      <xdr:col>12</xdr:col>
      <xdr:colOff>371475</xdr:colOff>
      <xdr:row>13</xdr:row>
      <xdr:rowOff>95250</xdr:rowOff>
    </xdr:to>
    <xdr:pic>
      <xdr:nvPicPr>
        <xdr:cNvPr id="11" name="ResultsButton"/>
        <xdr:cNvPicPr preferRelativeResize="1">
          <a:picLocks noChangeAspect="1"/>
        </xdr:cNvPicPr>
      </xdr:nvPicPr>
      <xdr:blipFill>
        <a:blip r:embed="rId9"/>
        <a:stretch>
          <a:fillRect/>
        </a:stretch>
      </xdr:blipFill>
      <xdr:spPr>
        <a:xfrm>
          <a:off x="5572125" y="2800350"/>
          <a:ext cx="1219200" cy="400050"/>
        </a:xfrm>
        <a:prstGeom prst="rect">
          <a:avLst/>
        </a:prstGeom>
        <a:noFill/>
        <a:ln w="9525" cmpd="sng">
          <a:noFill/>
        </a:ln>
      </xdr:spPr>
    </xdr:pic>
    <xdr:clientData/>
  </xdr:twoCellAnchor>
  <xdr:twoCellAnchor editAs="oneCell">
    <xdr:from>
      <xdr:col>11</xdr:col>
      <xdr:colOff>114300</xdr:colOff>
      <xdr:row>14</xdr:row>
      <xdr:rowOff>76200</xdr:rowOff>
    </xdr:from>
    <xdr:to>
      <xdr:col>12</xdr:col>
      <xdr:colOff>371475</xdr:colOff>
      <xdr:row>15</xdr:row>
      <xdr:rowOff>133350</xdr:rowOff>
    </xdr:to>
    <xdr:pic>
      <xdr:nvPicPr>
        <xdr:cNvPr id="12" name="SaveSummaryButton"/>
        <xdr:cNvPicPr preferRelativeResize="1">
          <a:picLocks noChangeAspect="1"/>
        </xdr:cNvPicPr>
      </xdr:nvPicPr>
      <xdr:blipFill>
        <a:blip r:embed="rId10"/>
        <a:stretch>
          <a:fillRect/>
        </a:stretch>
      </xdr:blipFill>
      <xdr:spPr>
        <a:xfrm>
          <a:off x="5572125" y="3371850"/>
          <a:ext cx="1219200" cy="400050"/>
        </a:xfrm>
        <a:prstGeom prst="rect">
          <a:avLst/>
        </a:prstGeom>
        <a:noFill/>
        <a:ln w="9525" cmpd="sng">
          <a:noFill/>
        </a:ln>
      </xdr:spPr>
    </xdr:pic>
    <xdr:clientData/>
  </xdr:twoCellAnchor>
  <xdr:twoCellAnchor editAs="oneCell">
    <xdr:from>
      <xdr:col>11</xdr:col>
      <xdr:colOff>114300</xdr:colOff>
      <xdr:row>16</xdr:row>
      <xdr:rowOff>114300</xdr:rowOff>
    </xdr:from>
    <xdr:to>
      <xdr:col>12</xdr:col>
      <xdr:colOff>371475</xdr:colOff>
      <xdr:row>16</xdr:row>
      <xdr:rowOff>514350</xdr:rowOff>
    </xdr:to>
    <xdr:pic>
      <xdr:nvPicPr>
        <xdr:cNvPr id="13" name="PrintSummaryButton"/>
        <xdr:cNvPicPr preferRelativeResize="1">
          <a:picLocks noChangeAspect="1"/>
        </xdr:cNvPicPr>
      </xdr:nvPicPr>
      <xdr:blipFill>
        <a:blip r:embed="rId11"/>
        <a:stretch>
          <a:fillRect/>
        </a:stretch>
      </xdr:blipFill>
      <xdr:spPr>
        <a:xfrm>
          <a:off x="5572125" y="3943350"/>
          <a:ext cx="1219200" cy="400050"/>
        </a:xfrm>
        <a:prstGeom prst="rect">
          <a:avLst/>
        </a:prstGeom>
        <a:noFill/>
        <a:ln w="9525" cmpd="sng">
          <a:noFill/>
        </a:ln>
      </xdr:spPr>
    </xdr:pic>
    <xdr:clientData/>
  </xdr:twoCellAnchor>
  <xdr:twoCellAnchor editAs="oneCell">
    <xdr:from>
      <xdr:col>11</xdr:col>
      <xdr:colOff>142875</xdr:colOff>
      <xdr:row>16</xdr:row>
      <xdr:rowOff>666750</xdr:rowOff>
    </xdr:from>
    <xdr:to>
      <xdr:col>12</xdr:col>
      <xdr:colOff>400050</xdr:colOff>
      <xdr:row>16</xdr:row>
      <xdr:rowOff>1066800</xdr:rowOff>
    </xdr:to>
    <xdr:pic>
      <xdr:nvPicPr>
        <xdr:cNvPr id="14" name="FAQsButton"/>
        <xdr:cNvPicPr preferRelativeResize="1">
          <a:picLocks noChangeAspect="1"/>
        </xdr:cNvPicPr>
      </xdr:nvPicPr>
      <xdr:blipFill>
        <a:blip r:embed="rId12"/>
        <a:stretch>
          <a:fillRect/>
        </a:stretch>
      </xdr:blipFill>
      <xdr:spPr>
        <a:xfrm>
          <a:off x="5600700" y="4495800"/>
          <a:ext cx="121920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8</xdr:col>
      <xdr:colOff>0</xdr:colOff>
      <xdr:row>3</xdr:row>
      <xdr:rowOff>66675</xdr:rowOff>
    </xdr:to>
    <xdr:pic>
      <xdr:nvPicPr>
        <xdr:cNvPr id="1" name="Picture 19"/>
        <xdr:cNvPicPr preferRelativeResize="1">
          <a:picLocks noChangeAspect="1"/>
        </xdr:cNvPicPr>
      </xdr:nvPicPr>
      <xdr:blipFill>
        <a:blip r:embed="rId1"/>
        <a:stretch>
          <a:fillRect/>
        </a:stretch>
      </xdr:blipFill>
      <xdr:spPr>
        <a:xfrm>
          <a:off x="152400" y="57150"/>
          <a:ext cx="5048250" cy="647700"/>
        </a:xfrm>
        <a:prstGeom prst="rect">
          <a:avLst/>
        </a:prstGeom>
        <a:noFill/>
        <a:ln w="9525" cmpd="sng">
          <a:noFill/>
        </a:ln>
      </xdr:spPr>
    </xdr:pic>
    <xdr:clientData/>
  </xdr:twoCellAnchor>
  <xdr:oneCellAnchor>
    <xdr:from>
      <xdr:col>1</xdr:col>
      <xdr:colOff>581025</xdr:colOff>
      <xdr:row>28</xdr:row>
      <xdr:rowOff>57150</xdr:rowOff>
    </xdr:from>
    <xdr:ext cx="3857625" cy="2952750"/>
    <xdr:graphicFrame>
      <xdr:nvGraphicFramePr>
        <xdr:cNvPr id="2" name="Chart 1"/>
        <xdr:cNvGraphicFramePr/>
      </xdr:nvGraphicFramePr>
      <xdr:xfrm>
        <a:off x="733425" y="5800725"/>
        <a:ext cx="3857625" cy="2952750"/>
      </xdr:xfrm>
      <a:graphic>
        <a:graphicData uri="http://schemas.openxmlformats.org/drawingml/2006/chart">
          <c:chart xmlns:c="http://schemas.openxmlformats.org/drawingml/2006/chart" r:id="rId2"/>
        </a:graphicData>
      </a:graphic>
    </xdr:graphicFrame>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12</xdr:col>
      <xdr:colOff>9525</xdr:colOff>
      <xdr:row>4</xdr:row>
      <xdr:rowOff>47625</xdr:rowOff>
    </xdr:to>
    <xdr:pic>
      <xdr:nvPicPr>
        <xdr:cNvPr id="1" name="Picture 19"/>
        <xdr:cNvPicPr preferRelativeResize="1">
          <a:picLocks noChangeAspect="1"/>
        </xdr:cNvPicPr>
      </xdr:nvPicPr>
      <xdr:blipFill>
        <a:blip r:embed="rId1"/>
        <a:stretch>
          <a:fillRect/>
        </a:stretch>
      </xdr:blipFill>
      <xdr:spPr>
        <a:xfrm>
          <a:off x="314325" y="0"/>
          <a:ext cx="6819900" cy="828675"/>
        </a:xfrm>
        <a:prstGeom prst="rect">
          <a:avLst/>
        </a:prstGeom>
        <a:noFill/>
        <a:ln w="9525" cmpd="sng">
          <a:noFill/>
        </a:ln>
      </xdr:spPr>
    </xdr:pic>
    <xdr:clientData/>
  </xdr:twoCellAnchor>
  <xdr:twoCellAnchor>
    <xdr:from>
      <xdr:col>1</xdr:col>
      <xdr:colOff>0</xdr:colOff>
      <xdr:row>6</xdr:row>
      <xdr:rowOff>0</xdr:rowOff>
    </xdr:from>
    <xdr:to>
      <xdr:col>12</xdr:col>
      <xdr:colOff>0</xdr:colOff>
      <xdr:row>110</xdr:row>
      <xdr:rowOff>0</xdr:rowOff>
    </xdr:to>
    <xdr:sp>
      <xdr:nvSpPr>
        <xdr:cNvPr id="2" name="Rectangle 4"/>
        <xdr:cNvSpPr>
          <a:spLocks/>
        </xdr:cNvSpPr>
      </xdr:nvSpPr>
      <xdr:spPr>
        <a:xfrm>
          <a:off x="314325" y="1219200"/>
          <a:ext cx="6810375" cy="198120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6</xdr:row>
      <xdr:rowOff>0</xdr:rowOff>
    </xdr:from>
    <xdr:to>
      <xdr:col>9</xdr:col>
      <xdr:colOff>66675</xdr:colOff>
      <xdr:row>110</xdr:row>
      <xdr:rowOff>0</xdr:rowOff>
    </xdr:to>
    <xdr:sp>
      <xdr:nvSpPr>
        <xdr:cNvPr id="3" name="TextBox 6"/>
        <xdr:cNvSpPr txBox="1">
          <a:spLocks noChangeArrowheads="1"/>
        </xdr:cNvSpPr>
      </xdr:nvSpPr>
      <xdr:spPr>
        <a:xfrm>
          <a:off x="314325" y="1219200"/>
          <a:ext cx="4943475" cy="198120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 CATS credit? 
</a:t>
          </a:r>
          <a:r>
            <a:rPr lang="en-US" cap="none" sz="1100" b="0" i="0" u="none" baseline="0">
              <a:solidFill>
                <a:srgbClr val="000000"/>
              </a:solidFill>
              <a:latin typeface="Calibri"/>
              <a:ea typeface="Calibri"/>
              <a:cs typeface="Calibri"/>
            </a:rPr>
            <a:t>The Credit Accumulation and Transfer Scheme (CATS) equates 1 CATS credit to 10 hours of total study. This 10 hours may include a combination of contact time in lectures or seminars, as well as self-directed study (e.g. field work, writing assignments, exam revision, etc). A typical undergraduate degree requires 360 CATS credits, or 120 </a:t>
          </a:r>
          <a:r>
            <a:rPr lang="en-US" cap="none" sz="1100" b="0" i="0" u="none" baseline="0">
              <a:solidFill>
                <a:srgbClr val="000000"/>
              </a:solidFill>
              <a:latin typeface="Calibri"/>
              <a:ea typeface="Calibri"/>
              <a:cs typeface="Calibri"/>
            </a:rPr>
            <a:t>credits of </a:t>
          </a:r>
          <a:r>
            <a:rPr lang="en-US" cap="none" sz="1100" b="0" i="0" u="none" baseline="0">
              <a:solidFill>
                <a:srgbClr val="000000"/>
              </a:solidFill>
              <a:latin typeface="Calibri"/>
              <a:ea typeface="Calibri"/>
              <a:cs typeface="Calibri"/>
            </a:rPr>
            <a:t>full-time study each year, and a Masters degree requires 180 </a:t>
          </a:r>
          <a:r>
            <a:rPr lang="en-US" cap="none" sz="1100" b="0" i="0" u="none" baseline="0">
              <a:solidFill>
                <a:srgbClr val="000000"/>
              </a:solidFill>
              <a:latin typeface="Calibri"/>
              <a:ea typeface="Calibri"/>
              <a:cs typeface="Calibri"/>
            </a:rPr>
            <a:t>CATS</a:t>
          </a:r>
          <a:r>
            <a:rPr lang="en-US" cap="none" sz="1100" b="0" i="0" u="none" baseline="0">
              <a:solidFill>
                <a:srgbClr val="000000"/>
              </a:solidFill>
              <a:latin typeface="Calibri"/>
              <a:ea typeface="Calibri"/>
              <a:cs typeface="Calibri"/>
            </a:rPr>
            <a:t> credits.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 Course/Module</a:t>
          </a:r>
          <a:r>
            <a:rPr lang="en-US" cap="none" sz="1100" b="1" i="0"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Carbon Calculator uses the terms 'MODULE' and 'COURSE' to refer to a set of standardized, independent or interrelated teaching units that can be used to construct an education QUALIFICATION PROGRAMME (sometimes also referred to as COURSES), such as a Bachelors, Masters or Diploma programme.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Guidance for apportioning CATS credits to your course or module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Is your qualification programme taught on a modular basis?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qualification programmes are already taught on a modular basis so check if each module or unit of study is allocated a specific number of CATS credits and number of study weeks.
</a:t>
          </a:r>
          <a:r>
            <a:rPr lang="en-US" cap="none" sz="1100" b="1" i="0" u="none" baseline="0">
              <a:solidFill>
                <a:srgbClr val="000000"/>
              </a:solidFill>
              <a:latin typeface="Calibri"/>
              <a:ea typeface="Calibri"/>
              <a:cs typeface="Calibri"/>
            </a:rPr>
            <a:t>2. Are you using the</a:t>
          </a:r>
          <a:r>
            <a:rPr lang="en-US" cap="none" sz="1100" b="1" i="0" u="none" baseline="0">
              <a:solidFill>
                <a:srgbClr val="000000"/>
              </a:solidFill>
              <a:latin typeface="Calibri"/>
              <a:ea typeface="Calibri"/>
              <a:cs typeface="Calibri"/>
            </a:rPr>
            <a:t> Calculator </a:t>
          </a:r>
          <a:r>
            <a:rPr lang="en-US" cap="none" sz="1100" b="1" i="0" u="none" baseline="0">
              <a:solidFill>
                <a:srgbClr val="000000"/>
              </a:solidFill>
              <a:latin typeface="Calibri"/>
              <a:ea typeface="Calibri"/>
              <a:cs typeface="Calibri"/>
            </a:rPr>
            <a:t>going to complete the assessment for a full semester of study?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semester of study roughly equates to 15 weeks of full-time study and 60 CATS credits , or 15 weeks of part-time study and 30 CATS credits.
</a:t>
          </a:r>
          <a:r>
            <a:rPr lang="en-US" cap="none" sz="1100" b="1" i="0" u="none" baseline="0">
              <a:solidFill>
                <a:srgbClr val="000000"/>
              </a:solidFill>
              <a:latin typeface="Calibri"/>
              <a:ea typeface="Calibri"/>
              <a:cs typeface="Calibri"/>
            </a:rPr>
            <a:t>3. Are you using the Calculator  to complete the assessment for a full term  of study?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term of study roughly equates to 10 weeks of full-time study and 40 CATS credits, or 10 weeks of part-time study and 20 CATS credits.
</a:t>
          </a:r>
          <a:r>
            <a:rPr lang="en-US" cap="none" sz="1100" b="1" i="0" u="none" baseline="0">
              <a:solidFill>
                <a:srgbClr val="000000"/>
              </a:solidFill>
              <a:latin typeface="Calibri"/>
              <a:ea typeface="Calibri"/>
              <a:cs typeface="Calibri"/>
            </a:rPr>
            <a:t>4. Are you studying part-time?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are studying part-time calculate the fraction of full-time equivalent CAT credits or study hours and weeks of study. This may be achieved by multiplying the full-time equivalent CATS credits and weeks of study by the proportion of full-time study you complete each academic year. 
</a:t>
          </a:r>
          <a:r>
            <a:rPr lang="en-US" cap="none" sz="1100" b="1" i="0" u="none" baseline="0">
              <a:solidFill>
                <a:srgbClr val="000000"/>
              </a:solidFill>
              <a:latin typeface="Calibri"/>
              <a:ea typeface="Calibri"/>
              <a:cs typeface="Calibri"/>
            </a:rPr>
            <a:t>5. Do you study full time and part time at different points of the year?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this situation we would suggest using the CATS credit measure of 10 hours of study equating to 1 CATS credit so you can estimate the CATS credits associated with the period you wish to measure.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were the university campus site impacts calculated?
</a:t>
          </a:r>
          <a:r>
            <a:rPr lang="en-US" cap="none" sz="1100" b="0" i="0" u="none" baseline="0">
              <a:solidFill>
                <a:srgbClr val="000000"/>
              </a:solidFill>
              <a:latin typeface="Calibri"/>
              <a:ea typeface="Calibri"/>
              <a:cs typeface="Calibri"/>
            </a:rPr>
            <a:t>The university campus site impacts are based on Higher Education Statistics Agency (HESA) figures for the total non-residential energy consumption and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and the total number of full time equivalent (FTE) staff at all UK Universities (excluding Northern Ireland), together with funding information for 2009/2010 from the Higher Education Funding Councils for England (HEFCE) and Wales (HEFCW) and the Scottish Funding Council (SFC). Funding information indicated that 72% of the total funding for higher education institutions was for teaching purposes therefore the figures for the total non-residential energy consumption and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were multiplied by 72/100 and then divided by the number of FTE staff to produce a measure of the annual energy consumption and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for teaching purposes per member of staff . Figures for the Open University were used to calculate the same measure for a distance learning provider.
</a:t>
          </a:r>
          <a:r>
            <a:rPr lang="en-US" cap="none" sz="1100" b="0" i="0" u="none" baseline="0">
              <a:solidFill>
                <a:srgbClr val="000000"/>
              </a:solidFill>
              <a:latin typeface="Calibri"/>
              <a:ea typeface="Calibri"/>
              <a:cs typeface="Calibri"/>
            </a:rPr>
            <a:t>During the Carbon Calculator assessment process information is gathered about the CATS credits, and number of students studying the course or module during the last academic year and also the percentage of time spent working on tasks related to the course/module during the last academic year. To produce a measure of the lecturer site impacts ‘per student per 10 CATS credits’ the annual 
</a:t>
          </a:r>
          <a:r>
            <a:rPr lang="en-US" cap="none" sz="1100" b="0" i="0" u="none" baseline="0">
              <a:solidFill>
                <a:srgbClr val="000000"/>
              </a:solidFill>
              <a:latin typeface="Calibri"/>
              <a:ea typeface="Calibri"/>
              <a:cs typeface="Calibri"/>
            </a:rPr>
            <a:t>energy consumption or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per member of staff is multiplied by the proportion of time spent working on the course or module, then divided by the number of CATS credits applicable to the course or module/10, and then finally divided by the number of students that studied the course or module during the previous academic year.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the source of the carbon conversion data used in this calculator? 
</a:t>
          </a:r>
          <a:r>
            <a:rPr lang="en-US" cap="none" sz="1100" b="0" i="0" u="none" baseline="0">
              <a:solidFill>
                <a:srgbClr val="000000"/>
              </a:solidFill>
              <a:latin typeface="Calibri"/>
              <a:ea typeface="Calibri"/>
              <a:cs typeface="Calibri"/>
            </a:rPr>
            <a:t>The SusTEACH project gathered course and module-related activity data from students and staff via questionnaire surveys. in addition, energy modelling software and several databases were accessed to support the modelling and estimation of energy impacts associated with residential and campus site accommodation. 
</a:t>
          </a:r>
          <a:r>
            <a:rPr lang="en-US" cap="none" sz="1100" b="0" i="0" u="none" baseline="0">
              <a:solidFill>
                <a:srgbClr val="000000"/>
              </a:solidFill>
              <a:latin typeface="Calibri"/>
              <a:ea typeface="Calibri"/>
              <a:cs typeface="Calibri"/>
            </a:rPr>
            <a:t>The data gathered and modelled provided information on the sources of environmental impacts associated with course or module-related activities. The collected data was then converted into energy consumption, and associated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data using the latest carbon conversion factors.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primary source for converting activity data to energy use and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were the widely used Conversion Factors for Company Reporting issued by the UK Departments for Environment, Food and Rural Affairs and Energy and Climate Change, which provides conversion factors for all fuel sources based on units of consumption and for transport modes (AEA, 2011). Emission factors are calculated differently for direct and indirect greenhouse gas (GHG) emissions. The SusTEACH assessment focused mainly on measures of delivered energy and direct emissions of fossil fuels at the point of use, as this was a consistent measure provided by most data sources on CO</a:t>
          </a:r>
          <a:r>
            <a:rPr lang="en-US" cap="none" sz="1100" b="0" i="0" u="none" baseline="-25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Delivered energy refers to the amount of energy delivered with no adjustment made for the fuels consumed and their indirect emissions during the production prior to the point of use or fuel combustion. Measures of delivered energy were used for calculating the impacts of transport vehicles, heating systems or printers used for study.
Embodied energy refers to primary energy consumed over the life-cycle of a product or system associated with extraction, production, distribution, use and eventual disposal giving rise to indirect emissions which need to be established with reference to life-cycle environmental impact assessments. It was appropriate to refer to embodied energy figures calculated for paper, printed materials, and ICT equipment, identified by the most well researched and up-to-date life-cycle environmental impact assessment studies. (See The SusTEACH methodology, 2012)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AEA (2011), 2011 Guidelines to Defra/DECC’s GHG Conversion Factors for Company Reporting, Department of Energy &amp; Climate Change (DECC) and the Department of Environment, Food and Rural Affairs (Defra)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Caird, S. Swithenby, E. and Lane, A. (2012) The SusTEACH Methodology: Assessment of the Environmental Impacts of Higher Education Teaching Models and Development of an Environmental Appraisal Toolkit. The Open University. June 2012. 64pp. Available at http://www9.open.ac.uk/SusTeach/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381000</xdr:colOff>
      <xdr:row>7</xdr:row>
      <xdr:rowOff>76200</xdr:rowOff>
    </xdr:from>
    <xdr:to>
      <xdr:col>11</xdr:col>
      <xdr:colOff>381000</xdr:colOff>
      <xdr:row>9</xdr:row>
      <xdr:rowOff>95250</xdr:rowOff>
    </xdr:to>
    <xdr:pic>
      <xdr:nvPicPr>
        <xdr:cNvPr id="4" name="IntroductionButton"/>
        <xdr:cNvPicPr preferRelativeResize="1">
          <a:picLocks noChangeAspect="1"/>
        </xdr:cNvPicPr>
      </xdr:nvPicPr>
      <xdr:blipFill>
        <a:blip r:embed="rId2"/>
        <a:stretch>
          <a:fillRect/>
        </a:stretch>
      </xdr:blipFill>
      <xdr:spPr>
        <a:xfrm>
          <a:off x="5572125" y="1485900"/>
          <a:ext cx="1219200" cy="400050"/>
        </a:xfrm>
        <a:prstGeom prst="rect">
          <a:avLst/>
        </a:prstGeom>
        <a:solidFill>
          <a:srgbClr val="FFFFFF"/>
        </a:solidFill>
        <a:ln w="1" cmpd="sng">
          <a:noFill/>
        </a:ln>
      </xdr:spPr>
    </xdr:pic>
    <xdr:clientData/>
  </xdr:twoCellAnchor>
  <xdr:twoCellAnchor editAs="oneCell">
    <xdr:from>
      <xdr:col>9</xdr:col>
      <xdr:colOff>381000</xdr:colOff>
      <xdr:row>10</xdr:row>
      <xdr:rowOff>76200</xdr:rowOff>
    </xdr:from>
    <xdr:to>
      <xdr:col>11</xdr:col>
      <xdr:colOff>381000</xdr:colOff>
      <xdr:row>12</xdr:row>
      <xdr:rowOff>95250</xdr:rowOff>
    </xdr:to>
    <xdr:pic>
      <xdr:nvPicPr>
        <xdr:cNvPr id="5" name="CarbonCalculatorButton"/>
        <xdr:cNvPicPr preferRelativeResize="1">
          <a:picLocks noChangeAspect="1"/>
        </xdr:cNvPicPr>
      </xdr:nvPicPr>
      <xdr:blipFill>
        <a:blip r:embed="rId3"/>
        <a:stretch>
          <a:fillRect/>
        </a:stretch>
      </xdr:blipFill>
      <xdr:spPr>
        <a:xfrm>
          <a:off x="5572125" y="2057400"/>
          <a:ext cx="1219200" cy="400050"/>
        </a:xfrm>
        <a:prstGeom prst="rect">
          <a:avLst/>
        </a:prstGeom>
        <a:noFill/>
        <a:ln w="9525" cmpd="sng">
          <a:noFill/>
        </a:ln>
      </xdr:spPr>
    </xdr:pic>
    <xdr:clientData/>
  </xdr:twoCellAnchor>
  <xdr:twoCellAnchor editAs="oneCell">
    <xdr:from>
      <xdr:col>9</xdr:col>
      <xdr:colOff>381000</xdr:colOff>
      <xdr:row>16</xdr:row>
      <xdr:rowOff>47625</xdr:rowOff>
    </xdr:from>
    <xdr:to>
      <xdr:col>11</xdr:col>
      <xdr:colOff>381000</xdr:colOff>
      <xdr:row>18</xdr:row>
      <xdr:rowOff>66675</xdr:rowOff>
    </xdr:to>
    <xdr:pic>
      <xdr:nvPicPr>
        <xdr:cNvPr id="6" name="ChartsButton"/>
        <xdr:cNvPicPr preferRelativeResize="1">
          <a:picLocks noChangeAspect="1"/>
        </xdr:cNvPicPr>
      </xdr:nvPicPr>
      <xdr:blipFill>
        <a:blip r:embed="rId4"/>
        <a:stretch>
          <a:fillRect/>
        </a:stretch>
      </xdr:blipFill>
      <xdr:spPr>
        <a:xfrm>
          <a:off x="5572125" y="3171825"/>
          <a:ext cx="1219200" cy="400050"/>
        </a:xfrm>
        <a:prstGeom prst="rect">
          <a:avLst/>
        </a:prstGeom>
        <a:noFill/>
        <a:ln w="9525" cmpd="sng">
          <a:noFill/>
        </a:ln>
      </xdr:spPr>
    </xdr:pic>
    <xdr:clientData/>
  </xdr:twoCellAnchor>
  <xdr:twoCellAnchor editAs="oneCell">
    <xdr:from>
      <xdr:col>9</xdr:col>
      <xdr:colOff>381000</xdr:colOff>
      <xdr:row>13</xdr:row>
      <xdr:rowOff>76200</xdr:rowOff>
    </xdr:from>
    <xdr:to>
      <xdr:col>11</xdr:col>
      <xdr:colOff>381000</xdr:colOff>
      <xdr:row>15</xdr:row>
      <xdr:rowOff>95250</xdr:rowOff>
    </xdr:to>
    <xdr:pic>
      <xdr:nvPicPr>
        <xdr:cNvPr id="7" name="ResultsButton"/>
        <xdr:cNvPicPr preferRelativeResize="1">
          <a:picLocks noChangeAspect="1"/>
        </xdr:cNvPicPr>
      </xdr:nvPicPr>
      <xdr:blipFill>
        <a:blip r:embed="rId5"/>
        <a:stretch>
          <a:fillRect/>
        </a:stretch>
      </xdr:blipFill>
      <xdr:spPr>
        <a:xfrm>
          <a:off x="5572125" y="2628900"/>
          <a:ext cx="121920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190500</xdr:rowOff>
    </xdr:from>
    <xdr:to>
      <xdr:col>3</xdr:col>
      <xdr:colOff>0</xdr:colOff>
      <xdr:row>23</xdr:row>
      <xdr:rowOff>104775</xdr:rowOff>
    </xdr:to>
    <xdr:sp>
      <xdr:nvSpPr>
        <xdr:cNvPr id="1" name="TextBox 1"/>
        <xdr:cNvSpPr txBox="1">
          <a:spLocks noChangeArrowheads="1"/>
        </xdr:cNvSpPr>
      </xdr:nvSpPr>
      <xdr:spPr>
        <a:xfrm>
          <a:off x="0" y="4133850"/>
          <a:ext cx="3886200" cy="1819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The</a:t>
          </a:r>
          <a:r>
            <a:rPr lang="en-US" cap="none" sz="1100" b="0" i="0" u="none" baseline="0">
              <a:solidFill>
                <a:srgbClr val="FF0000"/>
              </a:solidFill>
              <a:latin typeface="Calibri"/>
              <a:ea typeface="Calibri"/>
              <a:cs typeface="Calibri"/>
            </a:rPr>
            <a:t> position of the users selection in the range of options for the journeys , distance and mode of transport is returned as an index value using the MATCH function. The CHOOSE function then converts this index value to the relevant number of journeys, distance or mode of transport energy and emissions. Alternative would have been a nested IF formula but the number of nested IF statements in older versions of excel is limited to 7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9.open.ac.uk/SusTeach/"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3"/>
  <dimension ref="A1:M64"/>
  <sheetViews>
    <sheetView tabSelected="1" zoomScalePageLayoutView="0" workbookViewId="0" topLeftCell="A1">
      <selection activeCell="O20" sqref="O20"/>
    </sheetView>
  </sheetViews>
  <sheetFormatPr defaultColWidth="9.140625" defaultRowHeight="15"/>
  <cols>
    <col min="1" max="1" width="4.7109375" style="0" customWidth="1"/>
    <col min="12" max="12" width="11.00390625" style="0" customWidth="1"/>
    <col min="13" max="13" width="4.7109375" style="0" customWidth="1"/>
  </cols>
  <sheetData>
    <row r="1" spans="1:13" ht="15.75" customHeight="1">
      <c r="A1" s="47"/>
      <c r="B1" s="47"/>
      <c r="C1" s="47"/>
      <c r="D1" s="47"/>
      <c r="E1" s="47"/>
      <c r="F1" s="47"/>
      <c r="G1" s="47"/>
      <c r="H1" s="47"/>
      <c r="I1" s="47"/>
      <c r="J1" s="47"/>
      <c r="K1" s="47"/>
      <c r="L1" s="47"/>
      <c r="M1" s="47"/>
    </row>
    <row r="2" spans="1:13" ht="15">
      <c r="A2" s="47"/>
      <c r="B2" s="47"/>
      <c r="C2" s="47"/>
      <c r="D2" s="47"/>
      <c r="E2" s="47"/>
      <c r="F2" s="47"/>
      <c r="G2" s="47"/>
      <c r="H2" s="47"/>
      <c r="I2" s="47"/>
      <c r="J2" s="47"/>
      <c r="K2" s="47"/>
      <c r="L2" s="47"/>
      <c r="M2" s="47"/>
    </row>
    <row r="3" spans="1:13" ht="15">
      <c r="A3" s="47"/>
      <c r="B3" s="47"/>
      <c r="C3" s="47"/>
      <c r="D3" s="47"/>
      <c r="E3" s="47"/>
      <c r="F3" s="47"/>
      <c r="G3" s="47"/>
      <c r="H3" s="47"/>
      <c r="I3" s="47"/>
      <c r="J3" s="47"/>
      <c r="K3" s="47"/>
      <c r="L3" s="47"/>
      <c r="M3" s="47"/>
    </row>
    <row r="4" spans="1:13" ht="15.75" customHeight="1">
      <c r="A4" s="47"/>
      <c r="B4" s="47"/>
      <c r="C4" s="47"/>
      <c r="D4" s="47"/>
      <c r="E4" s="47"/>
      <c r="F4" s="47"/>
      <c r="G4" s="47"/>
      <c r="H4" s="47"/>
      <c r="I4" s="47"/>
      <c r="J4" s="47"/>
      <c r="K4" s="47"/>
      <c r="L4" s="47"/>
      <c r="M4" s="47"/>
    </row>
    <row r="5" spans="1:13" ht="15">
      <c r="A5" s="47"/>
      <c r="B5" s="47"/>
      <c r="C5" s="47"/>
      <c r="D5" s="47"/>
      <c r="E5" s="47"/>
      <c r="F5" s="47"/>
      <c r="G5" s="47"/>
      <c r="H5" s="47"/>
      <c r="I5" s="47"/>
      <c r="J5" s="47"/>
      <c r="K5" s="47"/>
      <c r="L5" s="47"/>
      <c r="M5" s="47"/>
    </row>
    <row r="6" spans="1:13" ht="19.5" customHeight="1">
      <c r="A6" s="48"/>
      <c r="B6" s="157" t="s">
        <v>352</v>
      </c>
      <c r="C6" s="158"/>
      <c r="D6" s="158"/>
      <c r="E6" s="158"/>
      <c r="F6" s="158"/>
      <c r="G6" s="158"/>
      <c r="H6" s="158"/>
      <c r="I6" s="159"/>
      <c r="J6" s="159"/>
      <c r="K6" s="159"/>
      <c r="L6" s="159"/>
      <c r="M6" s="48"/>
    </row>
    <row r="7" spans="1:13" ht="15">
      <c r="A7" s="48"/>
      <c r="B7" s="48"/>
      <c r="C7" s="48"/>
      <c r="D7" s="48"/>
      <c r="E7" s="48"/>
      <c r="F7" s="48"/>
      <c r="G7" s="48"/>
      <c r="H7" s="48"/>
      <c r="I7" s="48"/>
      <c r="J7" s="48"/>
      <c r="K7" s="48"/>
      <c r="L7" s="48"/>
      <c r="M7" s="48"/>
    </row>
    <row r="8" spans="1:13" ht="15">
      <c r="A8" s="48"/>
      <c r="B8" s="48"/>
      <c r="C8" s="48"/>
      <c r="D8" s="48"/>
      <c r="E8" s="48"/>
      <c r="F8" s="48"/>
      <c r="G8" s="48"/>
      <c r="H8" s="48"/>
      <c r="I8" s="48"/>
      <c r="J8" s="48"/>
      <c r="K8" s="48"/>
      <c r="L8" s="48"/>
      <c r="M8" s="48"/>
    </row>
    <row r="9" spans="1:13" ht="15">
      <c r="A9" s="48"/>
      <c r="B9" s="48"/>
      <c r="C9" s="48"/>
      <c r="D9" s="48"/>
      <c r="E9" s="48"/>
      <c r="F9" s="48"/>
      <c r="G9" s="48"/>
      <c r="H9" s="48"/>
      <c r="I9" s="48"/>
      <c r="J9" s="48"/>
      <c r="K9" s="48"/>
      <c r="L9" s="48"/>
      <c r="M9" s="48"/>
    </row>
    <row r="10" spans="1:13" ht="15">
      <c r="A10" s="48"/>
      <c r="B10" s="48"/>
      <c r="C10" s="48"/>
      <c r="D10" s="48"/>
      <c r="E10" s="48"/>
      <c r="F10" s="48"/>
      <c r="G10" s="48"/>
      <c r="H10" s="48"/>
      <c r="I10" s="48"/>
      <c r="J10" s="48"/>
      <c r="K10" s="48"/>
      <c r="L10" s="48"/>
      <c r="M10" s="48"/>
    </row>
    <row r="11" spans="1:13" ht="15">
      <c r="A11" s="48"/>
      <c r="B11" s="48"/>
      <c r="C11" s="48"/>
      <c r="D11" s="48"/>
      <c r="E11" s="48"/>
      <c r="F11" s="48"/>
      <c r="G11" s="48"/>
      <c r="H11" s="48"/>
      <c r="I11" s="48"/>
      <c r="J11" s="48"/>
      <c r="K11" s="48"/>
      <c r="L11" s="48"/>
      <c r="M11" s="48"/>
    </row>
    <row r="12" spans="1:13" ht="15">
      <c r="A12" s="48"/>
      <c r="B12" s="48"/>
      <c r="C12" s="48"/>
      <c r="D12" s="48"/>
      <c r="E12" s="48"/>
      <c r="F12" s="48"/>
      <c r="G12" s="48"/>
      <c r="H12" s="48"/>
      <c r="I12" s="48"/>
      <c r="J12" s="48"/>
      <c r="K12" s="48"/>
      <c r="L12" s="48"/>
      <c r="M12" s="48"/>
    </row>
    <row r="13" spans="1:13" ht="15">
      <c r="A13" s="48"/>
      <c r="B13" s="48"/>
      <c r="C13" s="48"/>
      <c r="D13" s="48"/>
      <c r="E13" s="48"/>
      <c r="F13" s="48"/>
      <c r="G13" s="48"/>
      <c r="H13" s="48"/>
      <c r="I13" s="48"/>
      <c r="J13" s="48"/>
      <c r="K13" s="48"/>
      <c r="L13" s="48"/>
      <c r="M13" s="48"/>
    </row>
    <row r="14" spans="1:13" ht="15">
      <c r="A14" s="48"/>
      <c r="B14" s="48"/>
      <c r="C14" s="48"/>
      <c r="D14" s="48"/>
      <c r="E14" s="48"/>
      <c r="F14" s="48"/>
      <c r="G14" s="48"/>
      <c r="H14" s="48"/>
      <c r="I14" s="48"/>
      <c r="J14" s="48"/>
      <c r="K14" s="48"/>
      <c r="L14" s="48"/>
      <c r="M14" s="48"/>
    </row>
    <row r="15" spans="1:13" ht="15">
      <c r="A15" s="48"/>
      <c r="B15" s="48"/>
      <c r="C15" s="48"/>
      <c r="D15" s="48"/>
      <c r="E15" s="48"/>
      <c r="F15" s="48"/>
      <c r="G15" s="48"/>
      <c r="H15" s="48"/>
      <c r="I15" s="48"/>
      <c r="J15" s="48"/>
      <c r="K15" s="48"/>
      <c r="L15" s="48"/>
      <c r="M15" s="48"/>
    </row>
    <row r="16" spans="1:13" ht="15">
      <c r="A16" s="48"/>
      <c r="B16" s="48"/>
      <c r="C16" s="48"/>
      <c r="D16" s="48"/>
      <c r="E16" s="48"/>
      <c r="F16" s="48"/>
      <c r="G16" s="48"/>
      <c r="H16" s="48"/>
      <c r="I16" s="48"/>
      <c r="J16" s="48"/>
      <c r="K16" s="48"/>
      <c r="L16" s="48"/>
      <c r="M16" s="48"/>
    </row>
    <row r="17" spans="1:13" ht="15">
      <c r="A17" s="48"/>
      <c r="B17" s="48"/>
      <c r="C17" s="48"/>
      <c r="D17" s="48"/>
      <c r="E17" s="48"/>
      <c r="F17" s="48"/>
      <c r="G17" s="48"/>
      <c r="H17" s="48"/>
      <c r="I17" s="48"/>
      <c r="J17" s="48"/>
      <c r="K17" s="48"/>
      <c r="L17" s="48"/>
      <c r="M17" s="48"/>
    </row>
    <row r="18" spans="1:13" ht="15">
      <c r="A18" s="48"/>
      <c r="B18" s="48"/>
      <c r="C18" s="48"/>
      <c r="D18" s="48"/>
      <c r="E18" s="48"/>
      <c r="F18" s="48"/>
      <c r="G18" s="48"/>
      <c r="H18" s="48"/>
      <c r="I18" s="48"/>
      <c r="J18" s="48"/>
      <c r="K18" s="48"/>
      <c r="L18" s="48"/>
      <c r="M18" s="48"/>
    </row>
    <row r="19" spans="1:13" ht="15">
      <c r="A19" s="48"/>
      <c r="B19" s="48"/>
      <c r="C19" s="48"/>
      <c r="D19" s="48"/>
      <c r="E19" s="48"/>
      <c r="F19" s="48"/>
      <c r="G19" s="48"/>
      <c r="H19" s="48"/>
      <c r="I19" s="48"/>
      <c r="J19" s="48"/>
      <c r="K19" s="48"/>
      <c r="L19" s="48"/>
      <c r="M19" s="48"/>
    </row>
    <row r="20" spans="1:13" ht="15">
      <c r="A20" s="48"/>
      <c r="B20" s="48"/>
      <c r="C20" s="48"/>
      <c r="D20" s="48"/>
      <c r="E20" s="48"/>
      <c r="F20" s="48"/>
      <c r="G20" s="48"/>
      <c r="H20" s="48"/>
      <c r="I20" s="48"/>
      <c r="J20" s="48"/>
      <c r="K20" s="48"/>
      <c r="L20" s="48"/>
      <c r="M20" s="48"/>
    </row>
    <row r="21" spans="1:13" ht="15">
      <c r="A21" s="48"/>
      <c r="B21" s="48"/>
      <c r="C21" s="48"/>
      <c r="D21" s="48"/>
      <c r="E21" s="48"/>
      <c r="F21" s="48"/>
      <c r="G21" s="48"/>
      <c r="H21" s="48"/>
      <c r="I21" s="48"/>
      <c r="J21" s="48"/>
      <c r="K21" s="48"/>
      <c r="L21" s="48"/>
      <c r="M21" s="48"/>
    </row>
    <row r="22" spans="1:13" ht="15">
      <c r="A22" s="48"/>
      <c r="B22" s="48"/>
      <c r="C22" s="48"/>
      <c r="D22" s="48"/>
      <c r="E22" s="48"/>
      <c r="F22" s="48"/>
      <c r="G22" s="48"/>
      <c r="H22" s="48"/>
      <c r="I22" s="48"/>
      <c r="J22" s="48"/>
      <c r="K22" s="48"/>
      <c r="L22" s="48"/>
      <c r="M22" s="48"/>
    </row>
    <row r="23" spans="1:13" ht="15">
      <c r="A23" s="48"/>
      <c r="B23" s="48"/>
      <c r="C23" s="48"/>
      <c r="D23" s="48"/>
      <c r="E23" s="48"/>
      <c r="F23" s="48"/>
      <c r="G23" s="48"/>
      <c r="H23" s="48"/>
      <c r="I23" s="48"/>
      <c r="J23" s="48"/>
      <c r="K23" s="48"/>
      <c r="L23" s="48"/>
      <c r="M23" s="48"/>
    </row>
    <row r="24" spans="1:13" ht="15">
      <c r="A24" s="48"/>
      <c r="B24" s="48"/>
      <c r="C24" s="48"/>
      <c r="D24" s="48"/>
      <c r="E24" s="48"/>
      <c r="F24" s="48"/>
      <c r="G24" s="48"/>
      <c r="H24" s="48"/>
      <c r="I24" s="48"/>
      <c r="J24" s="48"/>
      <c r="K24" s="48"/>
      <c r="L24" s="48"/>
      <c r="M24" s="48"/>
    </row>
    <row r="25" spans="1:13" ht="15">
      <c r="A25" s="48"/>
      <c r="B25" s="48"/>
      <c r="C25" s="48"/>
      <c r="D25" s="48"/>
      <c r="E25" s="48"/>
      <c r="F25" s="48"/>
      <c r="G25" s="48"/>
      <c r="H25" s="48"/>
      <c r="I25" s="48"/>
      <c r="J25" s="48"/>
      <c r="K25" s="48"/>
      <c r="L25" s="48"/>
      <c r="M25" s="48"/>
    </row>
    <row r="26" spans="1:13" ht="15">
      <c r="A26" s="48"/>
      <c r="B26" s="48"/>
      <c r="C26" s="48"/>
      <c r="D26" s="48"/>
      <c r="E26" s="48"/>
      <c r="F26" s="48"/>
      <c r="G26" s="48"/>
      <c r="H26" s="48"/>
      <c r="I26" s="48"/>
      <c r="J26" s="48"/>
      <c r="K26" s="48"/>
      <c r="L26" s="48"/>
      <c r="M26" s="48"/>
    </row>
    <row r="27" spans="1:13" ht="15">
      <c r="A27" s="48"/>
      <c r="B27" s="48"/>
      <c r="C27" s="48"/>
      <c r="D27" s="48"/>
      <c r="E27" s="48"/>
      <c r="F27" s="48"/>
      <c r="G27" s="48"/>
      <c r="H27" s="48"/>
      <c r="I27" s="48"/>
      <c r="J27" s="48"/>
      <c r="K27" s="48"/>
      <c r="L27" s="48"/>
      <c r="M27" s="48"/>
    </row>
    <row r="28" spans="1:13" ht="15">
      <c r="A28" s="48"/>
      <c r="B28" s="48"/>
      <c r="C28" s="48"/>
      <c r="D28" s="48"/>
      <c r="E28" s="48"/>
      <c r="F28" s="48"/>
      <c r="G28" s="48"/>
      <c r="H28" s="48"/>
      <c r="I28" s="48"/>
      <c r="J28" s="48"/>
      <c r="K28" s="48"/>
      <c r="L28" s="48"/>
      <c r="M28" s="48"/>
    </row>
    <row r="29" spans="1:13" ht="15">
      <c r="A29" s="48"/>
      <c r="B29" s="48"/>
      <c r="C29" s="48"/>
      <c r="D29" s="48"/>
      <c r="E29" s="48"/>
      <c r="F29" s="48"/>
      <c r="G29" s="48"/>
      <c r="H29" s="48"/>
      <c r="I29" s="48"/>
      <c r="J29" s="48"/>
      <c r="K29" s="48"/>
      <c r="L29" s="48"/>
      <c r="M29" s="48"/>
    </row>
    <row r="30" spans="1:13" ht="15">
      <c r="A30" s="48"/>
      <c r="B30" s="48"/>
      <c r="C30" s="48"/>
      <c r="D30" s="48"/>
      <c r="E30" s="48"/>
      <c r="F30" s="48"/>
      <c r="G30" s="48"/>
      <c r="H30" s="48"/>
      <c r="I30" s="48"/>
      <c r="J30" s="48"/>
      <c r="K30" s="48"/>
      <c r="L30" s="48"/>
      <c r="M30" s="48"/>
    </row>
    <row r="31" spans="1:13" ht="15">
      <c r="A31" s="48"/>
      <c r="B31" s="48"/>
      <c r="C31" s="48"/>
      <c r="D31" s="48"/>
      <c r="E31" s="48"/>
      <c r="F31" s="48"/>
      <c r="G31" s="48"/>
      <c r="H31" s="48"/>
      <c r="I31" s="48"/>
      <c r="J31" s="48"/>
      <c r="K31" s="48"/>
      <c r="L31" s="48"/>
      <c r="M31" s="48"/>
    </row>
    <row r="32" spans="1:13" ht="15">
      <c r="A32" s="48"/>
      <c r="B32" s="48"/>
      <c r="C32" s="48"/>
      <c r="D32" s="48"/>
      <c r="E32" s="48"/>
      <c r="F32" s="48"/>
      <c r="G32" s="48"/>
      <c r="H32" s="48"/>
      <c r="I32" s="48"/>
      <c r="J32" s="48"/>
      <c r="K32" s="48"/>
      <c r="L32" s="48"/>
      <c r="M32" s="48"/>
    </row>
    <row r="33" spans="1:13" ht="15">
      <c r="A33" s="48"/>
      <c r="B33" s="48"/>
      <c r="C33" s="48"/>
      <c r="D33" s="48"/>
      <c r="E33" s="48"/>
      <c r="F33" s="48"/>
      <c r="G33" s="48"/>
      <c r="H33" s="48"/>
      <c r="I33" s="48"/>
      <c r="J33" s="48"/>
      <c r="K33" s="48"/>
      <c r="L33" s="48"/>
      <c r="M33" s="48"/>
    </row>
    <row r="34" spans="1:13" ht="15">
      <c r="A34" s="48"/>
      <c r="B34" s="48"/>
      <c r="C34" s="48"/>
      <c r="D34" s="48"/>
      <c r="E34" s="48"/>
      <c r="F34" s="48"/>
      <c r="G34" s="48"/>
      <c r="H34" s="48"/>
      <c r="I34" s="48"/>
      <c r="J34" s="48"/>
      <c r="K34" s="48"/>
      <c r="L34" s="48"/>
      <c r="M34" s="48"/>
    </row>
    <row r="35" spans="1:13" ht="15">
      <c r="A35" s="48"/>
      <c r="B35" s="48"/>
      <c r="C35" s="48"/>
      <c r="D35" s="48"/>
      <c r="E35" s="48"/>
      <c r="F35" s="48"/>
      <c r="G35" s="48"/>
      <c r="H35" s="48"/>
      <c r="I35" s="48"/>
      <c r="J35" s="48"/>
      <c r="K35" s="48"/>
      <c r="L35" s="48"/>
      <c r="M35" s="48"/>
    </row>
    <row r="36" spans="1:13" ht="15">
      <c r="A36" s="48"/>
      <c r="B36" s="48"/>
      <c r="C36" s="48"/>
      <c r="D36" s="48"/>
      <c r="E36" s="48"/>
      <c r="F36" s="48"/>
      <c r="G36" s="48"/>
      <c r="H36" s="48"/>
      <c r="I36" s="48"/>
      <c r="J36" s="48"/>
      <c r="K36" s="48"/>
      <c r="L36" s="48"/>
      <c r="M36" s="48"/>
    </row>
    <row r="37" spans="1:13" ht="15">
      <c r="A37" s="48"/>
      <c r="B37" s="48"/>
      <c r="C37" s="48"/>
      <c r="D37" s="48"/>
      <c r="E37" s="48"/>
      <c r="F37" s="48"/>
      <c r="G37" s="48"/>
      <c r="H37" s="48"/>
      <c r="I37" s="48"/>
      <c r="J37" s="48"/>
      <c r="K37" s="48"/>
      <c r="L37" s="48"/>
      <c r="M37" s="48"/>
    </row>
    <row r="38" spans="1:13" ht="15">
      <c r="A38" s="48"/>
      <c r="B38" s="48"/>
      <c r="C38" s="48"/>
      <c r="D38" s="48"/>
      <c r="E38" s="48"/>
      <c r="F38" s="48"/>
      <c r="G38" s="48"/>
      <c r="H38" s="48"/>
      <c r="I38" s="48"/>
      <c r="J38" s="48"/>
      <c r="K38" s="48"/>
      <c r="L38" s="48"/>
      <c r="M38" s="48"/>
    </row>
    <row r="39" spans="1:13" ht="15">
      <c r="A39" s="48"/>
      <c r="B39" s="48"/>
      <c r="C39" s="48"/>
      <c r="D39" s="48"/>
      <c r="E39" s="48"/>
      <c r="F39" s="48"/>
      <c r="G39" s="48"/>
      <c r="H39" s="48"/>
      <c r="I39" s="48"/>
      <c r="J39" s="48"/>
      <c r="K39" s="48"/>
      <c r="L39" s="48"/>
      <c r="M39" s="48"/>
    </row>
    <row r="40" spans="1:13" ht="15">
      <c r="A40" s="48"/>
      <c r="B40" s="48"/>
      <c r="C40" s="48"/>
      <c r="D40" s="48"/>
      <c r="E40" s="48"/>
      <c r="F40" s="48"/>
      <c r="G40" s="48"/>
      <c r="H40" s="48"/>
      <c r="I40" s="48"/>
      <c r="J40" s="48"/>
      <c r="K40" s="48"/>
      <c r="L40" s="48"/>
      <c r="M40" s="48"/>
    </row>
    <row r="41" spans="1:13" ht="15">
      <c r="A41" s="48"/>
      <c r="B41" s="48"/>
      <c r="C41" s="48"/>
      <c r="D41" s="48"/>
      <c r="E41" s="48"/>
      <c r="F41" s="48"/>
      <c r="G41" s="48"/>
      <c r="H41" s="48"/>
      <c r="I41" s="48"/>
      <c r="J41" s="48"/>
      <c r="K41" s="48"/>
      <c r="L41" s="48"/>
      <c r="M41" s="48"/>
    </row>
    <row r="42" spans="1:13" ht="15">
      <c r="A42" s="48"/>
      <c r="B42" s="48"/>
      <c r="C42" s="48"/>
      <c r="D42" s="48"/>
      <c r="E42" s="48"/>
      <c r="F42" s="48"/>
      <c r="G42" s="48"/>
      <c r="H42" s="48"/>
      <c r="I42" s="48"/>
      <c r="J42" s="48"/>
      <c r="K42" s="48"/>
      <c r="L42" s="48"/>
      <c r="M42" s="48"/>
    </row>
    <row r="43" spans="1:13" ht="15">
      <c r="A43" s="48"/>
      <c r="B43" s="48"/>
      <c r="C43" s="48"/>
      <c r="D43" s="48"/>
      <c r="E43" s="48"/>
      <c r="F43" s="48"/>
      <c r="G43" s="48"/>
      <c r="H43" s="48"/>
      <c r="I43" s="48"/>
      <c r="J43" s="48"/>
      <c r="K43" s="48"/>
      <c r="L43" s="48"/>
      <c r="M43" s="48"/>
    </row>
    <row r="44" spans="1:13" ht="15">
      <c r="A44" s="48"/>
      <c r="B44" s="48"/>
      <c r="C44" s="48"/>
      <c r="D44" s="48"/>
      <c r="E44" s="48"/>
      <c r="F44" s="48"/>
      <c r="G44" s="48"/>
      <c r="H44" s="48"/>
      <c r="I44" s="48"/>
      <c r="J44" s="48"/>
      <c r="K44" s="48"/>
      <c r="L44" s="48"/>
      <c r="M44" s="48"/>
    </row>
    <row r="45" spans="1:13" ht="15">
      <c r="A45" s="48"/>
      <c r="B45" s="48"/>
      <c r="C45" s="48"/>
      <c r="D45" s="48"/>
      <c r="E45" s="48"/>
      <c r="F45" s="48"/>
      <c r="G45" s="48"/>
      <c r="H45" s="48"/>
      <c r="I45" s="48"/>
      <c r="J45" s="48"/>
      <c r="K45" s="48"/>
      <c r="L45" s="48"/>
      <c r="M45" s="48"/>
    </row>
    <row r="46" spans="1:13" ht="15">
      <c r="A46" s="48"/>
      <c r="B46" s="48"/>
      <c r="C46" s="48"/>
      <c r="D46" s="48"/>
      <c r="E46" s="48"/>
      <c r="F46" s="48"/>
      <c r="G46" s="48"/>
      <c r="H46" s="48"/>
      <c r="I46" s="48"/>
      <c r="J46" s="48"/>
      <c r="K46" s="48"/>
      <c r="L46" s="48"/>
      <c r="M46" s="48"/>
    </row>
    <row r="47" spans="1:13" ht="15">
      <c r="A47" s="48"/>
      <c r="B47" s="48"/>
      <c r="C47" s="48"/>
      <c r="D47" s="48"/>
      <c r="E47" s="48"/>
      <c r="F47" s="48"/>
      <c r="G47" s="48"/>
      <c r="H47" s="48"/>
      <c r="I47" s="48"/>
      <c r="J47" s="48"/>
      <c r="K47" s="48"/>
      <c r="L47" s="48"/>
      <c r="M47" s="48"/>
    </row>
    <row r="48" spans="1:13" ht="15">
      <c r="A48" s="48"/>
      <c r="B48" s="48"/>
      <c r="C48" s="48"/>
      <c r="D48" s="48"/>
      <c r="E48" s="48"/>
      <c r="F48" s="48"/>
      <c r="G48" s="48"/>
      <c r="H48" s="48"/>
      <c r="I48" s="48"/>
      <c r="J48" s="48"/>
      <c r="K48" s="48"/>
      <c r="L48" s="48"/>
      <c r="M48" s="48"/>
    </row>
    <row r="49" spans="1:13" ht="15">
      <c r="A49" s="48"/>
      <c r="B49" s="48"/>
      <c r="C49" s="48"/>
      <c r="D49" s="48"/>
      <c r="E49" s="48"/>
      <c r="F49" s="48"/>
      <c r="G49" s="48"/>
      <c r="H49" s="48"/>
      <c r="I49" s="48"/>
      <c r="J49" s="48"/>
      <c r="K49" s="48"/>
      <c r="L49" s="48"/>
      <c r="M49" s="48"/>
    </row>
    <row r="50" spans="1:13" ht="15">
      <c r="A50" s="48"/>
      <c r="B50" s="48"/>
      <c r="C50" s="48"/>
      <c r="D50" s="48"/>
      <c r="E50" s="48"/>
      <c r="F50" s="48"/>
      <c r="G50" s="48"/>
      <c r="H50" s="48"/>
      <c r="I50" s="48"/>
      <c r="J50" s="48"/>
      <c r="K50" s="48"/>
      <c r="L50" s="48"/>
      <c r="M50" s="48"/>
    </row>
    <row r="51" spans="1:13" ht="15">
      <c r="A51" s="48"/>
      <c r="B51" s="48"/>
      <c r="C51" s="48"/>
      <c r="D51" s="48"/>
      <c r="E51" s="48"/>
      <c r="F51" s="48"/>
      <c r="G51" s="48"/>
      <c r="H51" s="48"/>
      <c r="I51" s="48"/>
      <c r="J51" s="48"/>
      <c r="K51" s="48"/>
      <c r="L51" s="48"/>
      <c r="M51" s="48"/>
    </row>
    <row r="52" spans="1:13" ht="15">
      <c r="A52" s="48"/>
      <c r="B52" s="48"/>
      <c r="C52" s="48"/>
      <c r="D52" s="48"/>
      <c r="E52" s="48"/>
      <c r="F52" s="48"/>
      <c r="G52" s="48"/>
      <c r="H52" s="48"/>
      <c r="I52" s="48"/>
      <c r="J52" s="48"/>
      <c r="K52" s="48"/>
      <c r="L52" s="48"/>
      <c r="M52" s="48"/>
    </row>
    <row r="53" spans="1:13" ht="15">
      <c r="A53" s="48"/>
      <c r="B53" s="48"/>
      <c r="C53" s="48"/>
      <c r="D53" s="48"/>
      <c r="E53" s="48"/>
      <c r="F53" s="48"/>
      <c r="G53" s="48"/>
      <c r="H53" s="48"/>
      <c r="I53" s="48"/>
      <c r="J53" s="48"/>
      <c r="K53" s="48"/>
      <c r="L53" s="48"/>
      <c r="M53" s="48"/>
    </row>
    <row r="54" spans="1:13" ht="15">
      <c r="A54" s="48"/>
      <c r="B54" s="48"/>
      <c r="C54" s="48"/>
      <c r="D54" s="48"/>
      <c r="E54" s="48"/>
      <c r="F54" s="48"/>
      <c r="G54" s="48"/>
      <c r="H54" s="48"/>
      <c r="I54" s="48"/>
      <c r="J54" s="48"/>
      <c r="K54" s="48"/>
      <c r="L54" s="48"/>
      <c r="M54" s="48"/>
    </row>
    <row r="55" spans="1:13" ht="15">
      <c r="A55" s="48"/>
      <c r="B55" s="48"/>
      <c r="C55" s="48"/>
      <c r="D55" s="48"/>
      <c r="E55" s="48"/>
      <c r="F55" s="48"/>
      <c r="G55" s="48"/>
      <c r="H55" s="48"/>
      <c r="I55" s="48"/>
      <c r="J55" s="48"/>
      <c r="K55" s="48"/>
      <c r="L55" s="48"/>
      <c r="M55" s="48"/>
    </row>
    <row r="56" spans="1:13" ht="15">
      <c r="A56" s="48"/>
      <c r="B56" s="48"/>
      <c r="C56" s="48"/>
      <c r="D56" s="48"/>
      <c r="E56" s="48"/>
      <c r="F56" s="48"/>
      <c r="G56" s="48"/>
      <c r="H56" s="48"/>
      <c r="I56" s="48"/>
      <c r="J56" s="48"/>
      <c r="K56" s="48"/>
      <c r="L56" s="48"/>
      <c r="M56" s="48"/>
    </row>
    <row r="57" spans="1:13" ht="15">
      <c r="A57" s="48"/>
      <c r="B57" s="48"/>
      <c r="C57" s="48"/>
      <c r="D57" s="48"/>
      <c r="E57" s="48"/>
      <c r="F57" s="48"/>
      <c r="G57" s="48"/>
      <c r="H57" s="48"/>
      <c r="I57" s="48"/>
      <c r="J57" s="48"/>
      <c r="K57" s="48"/>
      <c r="L57" s="48"/>
      <c r="M57" s="48"/>
    </row>
    <row r="58" spans="1:13" ht="15">
      <c r="A58" s="48"/>
      <c r="B58" s="48"/>
      <c r="C58" s="48"/>
      <c r="D58" s="48"/>
      <c r="E58" s="48"/>
      <c r="F58" s="48"/>
      <c r="G58" s="48"/>
      <c r="H58" s="48"/>
      <c r="I58" s="48"/>
      <c r="J58" s="48"/>
      <c r="K58" s="48"/>
      <c r="L58" s="48"/>
      <c r="M58" s="48"/>
    </row>
    <row r="59" spans="1:13" ht="15">
      <c r="A59" s="47"/>
      <c r="B59" s="47"/>
      <c r="C59" s="47"/>
      <c r="D59" s="47"/>
      <c r="E59" s="47"/>
      <c r="F59" s="47"/>
      <c r="G59" s="47"/>
      <c r="H59" s="47"/>
      <c r="I59" s="47"/>
      <c r="J59" s="47"/>
      <c r="K59" s="47"/>
      <c r="L59" s="47"/>
      <c r="M59" s="47"/>
    </row>
    <row r="64" ht="15">
      <c r="A64" s="82" t="s">
        <v>347</v>
      </c>
    </row>
  </sheetData>
  <sheetProtection password="B889" sheet="1"/>
  <mergeCells count="1">
    <mergeCell ref="B6:L6"/>
  </mergeCells>
  <hyperlinks>
    <hyperlink ref="A64" r:id="rId1" display="http://www9.open.ac.uk/SusTeach/"/>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2"/>
  <dimension ref="A1:K58"/>
  <sheetViews>
    <sheetView zoomScalePageLayoutView="0" workbookViewId="0" topLeftCell="A1">
      <selection activeCell="K28" sqref="K28"/>
    </sheetView>
  </sheetViews>
  <sheetFormatPr defaultColWidth="9.140625" defaultRowHeight="15"/>
  <cols>
    <col min="1" max="1" width="4.7109375" style="0" customWidth="1"/>
    <col min="3" max="3" width="24.8515625" style="0" customWidth="1"/>
    <col min="4" max="4" width="6.421875" style="0" customWidth="1"/>
    <col min="5" max="6" width="16.8515625" style="0" customWidth="1"/>
    <col min="7" max="7" width="15.8515625" style="0" customWidth="1"/>
    <col min="8" max="8" width="12.28125" style="0" customWidth="1"/>
    <col min="9" max="9" width="4.7109375" style="0" customWidth="1"/>
    <col min="11" max="11" width="15.7109375" style="0" customWidth="1"/>
  </cols>
  <sheetData>
    <row r="1" spans="1:9" ht="15.75" customHeight="1">
      <c r="A1" s="47"/>
      <c r="B1" s="47"/>
      <c r="C1" s="47"/>
      <c r="D1" s="47"/>
      <c r="E1" s="47"/>
      <c r="F1" s="47"/>
      <c r="G1" s="47"/>
      <c r="H1" s="47"/>
      <c r="I1" s="47"/>
    </row>
    <row r="2" spans="1:9" ht="15" customHeight="1">
      <c r="A2" s="47"/>
      <c r="B2" s="47"/>
      <c r="C2" s="47"/>
      <c r="D2" s="47"/>
      <c r="E2" s="47"/>
      <c r="F2" s="47"/>
      <c r="G2" s="47"/>
      <c r="H2" s="47"/>
      <c r="I2" s="47"/>
    </row>
    <row r="3" spans="1:9" ht="15" customHeight="1">
      <c r="A3" s="47"/>
      <c r="B3" s="47"/>
      <c r="C3" s="47"/>
      <c r="D3" s="47"/>
      <c r="E3" s="47"/>
      <c r="F3" s="47"/>
      <c r="G3" s="47"/>
      <c r="H3" s="47"/>
      <c r="I3" s="47"/>
    </row>
    <row r="4" spans="1:9" ht="15.75" customHeight="1">
      <c r="A4" s="47"/>
      <c r="B4" s="47"/>
      <c r="C4" s="47"/>
      <c r="D4" s="47"/>
      <c r="E4" s="47"/>
      <c r="F4" s="47"/>
      <c r="G4" s="47"/>
      <c r="H4" s="47"/>
      <c r="I4" s="47"/>
    </row>
    <row r="5" spans="1:9" ht="15.75" customHeight="1">
      <c r="A5" s="47"/>
      <c r="B5" s="47"/>
      <c r="C5" s="47"/>
      <c r="D5" s="47"/>
      <c r="E5" s="47"/>
      <c r="F5" s="47"/>
      <c r="G5" s="47"/>
      <c r="H5" s="47"/>
      <c r="I5" s="47"/>
    </row>
    <row r="6" spans="1:9" ht="19.5" customHeight="1">
      <c r="A6" s="48"/>
      <c r="B6" s="157" t="s">
        <v>320</v>
      </c>
      <c r="C6" s="158"/>
      <c r="D6" s="158"/>
      <c r="E6" s="158"/>
      <c r="F6" s="158"/>
      <c r="G6" s="158"/>
      <c r="H6" s="158"/>
      <c r="I6" s="48"/>
    </row>
    <row r="7" spans="1:9" ht="15.75" customHeight="1">
      <c r="A7" s="48"/>
      <c r="B7" s="48"/>
      <c r="C7" s="48"/>
      <c r="D7" s="48"/>
      <c r="E7" s="48"/>
      <c r="F7" s="48"/>
      <c r="G7" s="48"/>
      <c r="H7" s="48"/>
      <c r="I7" s="48"/>
    </row>
    <row r="8" spans="1:11" ht="15.75" customHeight="1">
      <c r="A8" s="48"/>
      <c r="B8" s="48"/>
      <c r="C8" s="48"/>
      <c r="D8" s="48"/>
      <c r="E8" s="48"/>
      <c r="F8" s="48"/>
      <c r="G8" s="48"/>
      <c r="H8" s="48"/>
      <c r="I8" s="48"/>
      <c r="K8" s="70"/>
    </row>
    <row r="9" spans="1:11" ht="15.75" customHeight="1">
      <c r="A9" s="48"/>
      <c r="B9" s="48"/>
      <c r="C9" s="48"/>
      <c r="D9" s="48"/>
      <c r="E9" s="48"/>
      <c r="F9" s="48"/>
      <c r="G9" s="48"/>
      <c r="H9" s="48"/>
      <c r="I9" s="48"/>
      <c r="K9" s="70"/>
    </row>
    <row r="10" spans="1:11" ht="15.75" customHeight="1">
      <c r="A10" s="48"/>
      <c r="B10" s="48"/>
      <c r="C10" s="48"/>
      <c r="D10" s="48"/>
      <c r="E10" s="48"/>
      <c r="F10" s="48"/>
      <c r="G10" s="48"/>
      <c r="H10" s="48"/>
      <c r="I10" s="48"/>
      <c r="K10" s="70"/>
    </row>
    <row r="11" spans="1:9" ht="15.75" customHeight="1">
      <c r="A11" s="48"/>
      <c r="B11" s="48"/>
      <c r="C11" s="48"/>
      <c r="D11" s="48"/>
      <c r="E11" s="48"/>
      <c r="F11" s="48"/>
      <c r="G11" s="48"/>
      <c r="H11" s="48"/>
      <c r="I11" s="48"/>
    </row>
    <row r="12" spans="1:9" ht="15.75" customHeight="1">
      <c r="A12" s="48"/>
      <c r="B12" s="48"/>
      <c r="C12" s="48"/>
      <c r="D12" s="48"/>
      <c r="E12" s="48"/>
      <c r="F12" s="48"/>
      <c r="G12" s="48"/>
      <c r="H12" s="48"/>
      <c r="I12" s="48"/>
    </row>
    <row r="13" spans="1:9" ht="15.75" customHeight="1">
      <c r="A13" s="48"/>
      <c r="B13" s="48"/>
      <c r="C13" s="48"/>
      <c r="D13" s="48"/>
      <c r="E13" s="48"/>
      <c r="F13" s="48"/>
      <c r="G13" s="48"/>
      <c r="H13" s="48"/>
      <c r="I13" s="48"/>
    </row>
    <row r="14" spans="1:9" ht="15.75" customHeight="1">
      <c r="A14" s="48"/>
      <c r="B14" s="48"/>
      <c r="C14" s="48"/>
      <c r="D14" s="48"/>
      <c r="E14" s="48"/>
      <c r="F14" s="48"/>
      <c r="G14" s="48"/>
      <c r="H14" s="48"/>
      <c r="I14" s="48"/>
    </row>
    <row r="15" spans="1:9" ht="15.75" customHeight="1">
      <c r="A15" s="48"/>
      <c r="B15" s="48"/>
      <c r="C15" s="48"/>
      <c r="D15" s="48"/>
      <c r="E15" s="48"/>
      <c r="F15" s="48"/>
      <c r="G15" s="48"/>
      <c r="H15" s="48"/>
      <c r="I15" s="48"/>
    </row>
    <row r="16" spans="1:9" ht="15.75" customHeight="1">
      <c r="A16" s="48"/>
      <c r="B16" s="48"/>
      <c r="C16" s="48"/>
      <c r="D16" s="48"/>
      <c r="E16" s="48"/>
      <c r="F16" s="48"/>
      <c r="G16" s="48"/>
      <c r="H16" s="48"/>
      <c r="I16" s="48"/>
    </row>
    <row r="17" spans="1:9" ht="15.75" customHeight="1">
      <c r="A17" s="48"/>
      <c r="B17" s="48"/>
      <c r="C17" s="48"/>
      <c r="D17" s="48"/>
      <c r="E17" s="48"/>
      <c r="F17" s="48"/>
      <c r="G17" s="48"/>
      <c r="H17" s="48"/>
      <c r="I17" s="48"/>
    </row>
    <row r="18" spans="1:9" ht="15.75" customHeight="1">
      <c r="A18" s="48"/>
      <c r="B18" s="48"/>
      <c r="C18" s="48"/>
      <c r="D18" s="48"/>
      <c r="E18" s="48"/>
      <c r="F18" s="48"/>
      <c r="G18" s="48"/>
      <c r="H18" s="48"/>
      <c r="I18" s="48"/>
    </row>
    <row r="19" spans="1:9" ht="20.25" customHeight="1">
      <c r="A19" s="48"/>
      <c r="B19" s="48"/>
      <c r="C19" s="48"/>
      <c r="D19" s="48"/>
      <c r="E19" s="48"/>
      <c r="F19" s="48"/>
      <c r="G19" s="48"/>
      <c r="H19" s="48"/>
      <c r="I19" s="48"/>
    </row>
    <row r="20" spans="1:9" ht="4.5" customHeight="1">
      <c r="A20" s="48"/>
      <c r="B20" s="48"/>
      <c r="C20" s="48"/>
      <c r="D20" s="48"/>
      <c r="E20" s="48"/>
      <c r="F20" s="48"/>
      <c r="G20" s="48"/>
      <c r="H20" s="48"/>
      <c r="I20" s="48"/>
    </row>
    <row r="21" spans="1:9" ht="18.75">
      <c r="A21" s="48"/>
      <c r="B21" s="162" t="s">
        <v>0</v>
      </c>
      <c r="C21" s="163"/>
      <c r="D21" s="163"/>
      <c r="E21" s="163"/>
      <c r="F21" s="163"/>
      <c r="G21" s="163"/>
      <c r="H21" s="163"/>
      <c r="I21" s="48"/>
    </row>
    <row r="22" spans="1:9" ht="135" customHeight="1">
      <c r="A22" s="48"/>
      <c r="B22" s="55"/>
      <c r="C22" s="55"/>
      <c r="D22" s="55"/>
      <c r="E22" s="55"/>
      <c r="F22" s="55"/>
      <c r="G22" s="55"/>
      <c r="H22" s="55"/>
      <c r="I22" s="48"/>
    </row>
    <row r="23" spans="1:9" ht="34.5" customHeight="1">
      <c r="A23" s="48"/>
      <c r="B23" s="1"/>
      <c r="C23" s="1"/>
      <c r="D23" s="1"/>
      <c r="E23" s="2" t="s">
        <v>297</v>
      </c>
      <c r="F23" s="9" t="s">
        <v>1</v>
      </c>
      <c r="G23" s="2" t="s">
        <v>2</v>
      </c>
      <c r="H23" s="1"/>
      <c r="I23" s="48"/>
    </row>
    <row r="24" spans="1:9" ht="21" customHeight="1">
      <c r="A24" s="48"/>
      <c r="B24" s="1"/>
      <c r="C24" s="36" t="s">
        <v>380</v>
      </c>
      <c r="D24" s="1"/>
      <c r="E24" s="93" t="e">
        <f>Data!P34</f>
        <v>#DIV/0!</v>
      </c>
      <c r="F24" s="94" t="e">
        <f>Data!Q34</f>
        <v>#DIV/0!</v>
      </c>
      <c r="G24" s="94" t="e">
        <f>Data!R34</f>
        <v>#DIV/0!</v>
      </c>
      <c r="H24" s="1"/>
      <c r="I24" s="48"/>
    </row>
    <row r="25" spans="1:9" ht="15">
      <c r="A25" s="48"/>
      <c r="B25" s="5"/>
      <c r="C25" s="5"/>
      <c r="D25" s="1"/>
      <c r="E25" s="1"/>
      <c r="F25" s="1"/>
      <c r="G25" s="1"/>
      <c r="H25" s="1"/>
      <c r="I25" s="48"/>
    </row>
    <row r="26" spans="1:9" ht="4.5" customHeight="1">
      <c r="A26" s="48"/>
      <c r="B26" s="48"/>
      <c r="C26" s="48"/>
      <c r="D26" s="48"/>
      <c r="E26" s="48"/>
      <c r="F26" s="48"/>
      <c r="G26" s="48"/>
      <c r="H26" s="48"/>
      <c r="I26" s="48"/>
    </row>
    <row r="27" spans="1:9" ht="18.75">
      <c r="A27" s="48"/>
      <c r="B27" s="164" t="s">
        <v>3</v>
      </c>
      <c r="C27" s="163"/>
      <c r="D27" s="163"/>
      <c r="E27" s="163"/>
      <c r="F27" s="163"/>
      <c r="G27" s="163"/>
      <c r="H27" s="163"/>
      <c r="I27" s="48"/>
    </row>
    <row r="28" spans="1:9" ht="91.5" customHeight="1">
      <c r="A28" s="48"/>
      <c r="B28" s="48"/>
      <c r="C28" s="48"/>
      <c r="D28" s="48"/>
      <c r="E28" s="48"/>
      <c r="F28" s="48"/>
      <c r="G28" s="48"/>
      <c r="H28" s="48"/>
      <c r="I28" s="48"/>
    </row>
    <row r="29" spans="1:9" ht="34.5" customHeight="1">
      <c r="A29" s="48"/>
      <c r="B29" s="6"/>
      <c r="C29" s="6"/>
      <c r="D29" s="6"/>
      <c r="E29" s="37" t="s">
        <v>295</v>
      </c>
      <c r="F29" s="37" t="s">
        <v>1</v>
      </c>
      <c r="G29" s="37" t="s">
        <v>2</v>
      </c>
      <c r="H29" s="6"/>
      <c r="I29" s="48"/>
    </row>
    <row r="30" spans="1:9" ht="21" customHeight="1">
      <c r="A30" s="48"/>
      <c r="B30" s="7"/>
      <c r="C30" s="35" t="s">
        <v>298</v>
      </c>
      <c r="D30" s="6"/>
      <c r="E30" s="93" t="e">
        <f>Data!N43</f>
        <v>#DIV/0!</v>
      </c>
      <c r="F30" s="94" t="e">
        <f>Data!O43</f>
        <v>#DIV/0!</v>
      </c>
      <c r="G30" s="94" t="e">
        <f>Data!P43</f>
        <v>#DIV/0!</v>
      </c>
      <c r="H30" s="6"/>
      <c r="I30" s="48"/>
    </row>
    <row r="31" spans="1:9" ht="4.5" customHeight="1">
      <c r="A31" s="48"/>
      <c r="B31" s="7"/>
      <c r="C31" s="6"/>
      <c r="D31" s="6"/>
      <c r="E31" s="32"/>
      <c r="F31" s="32"/>
      <c r="G31" s="32"/>
      <c r="H31" s="6"/>
      <c r="I31" s="48"/>
    </row>
    <row r="32" spans="1:9" ht="21" customHeight="1">
      <c r="A32" s="48"/>
      <c r="B32" s="7"/>
      <c r="C32" s="35" t="s">
        <v>299</v>
      </c>
      <c r="D32" s="6"/>
      <c r="E32" s="93" t="e">
        <f>Data!N44</f>
        <v>#DIV/0!</v>
      </c>
      <c r="F32" s="94" t="e">
        <f>Data!O44</f>
        <v>#DIV/0!</v>
      </c>
      <c r="G32" s="94" t="e">
        <f>Data!P44</f>
        <v>#DIV/0!</v>
      </c>
      <c r="H32" s="6"/>
      <c r="I32" s="48"/>
    </row>
    <row r="33" spans="1:9" ht="34.5" customHeight="1">
      <c r="A33" s="48"/>
      <c r="B33" s="7"/>
      <c r="C33" s="6"/>
      <c r="D33" s="6"/>
      <c r="E33" s="40" t="s">
        <v>329</v>
      </c>
      <c r="F33" s="37" t="s">
        <v>1</v>
      </c>
      <c r="G33" s="37" t="s">
        <v>2</v>
      </c>
      <c r="H33" s="6"/>
      <c r="I33" s="48"/>
    </row>
    <row r="34" spans="1:9" ht="21" customHeight="1">
      <c r="A34" s="48"/>
      <c r="B34" s="7"/>
      <c r="C34" s="35" t="s">
        <v>300</v>
      </c>
      <c r="D34" s="6"/>
      <c r="E34" s="93">
        <f>Data!B56</f>
        <v>0</v>
      </c>
      <c r="F34" s="94" t="e">
        <f>Data!G53</f>
        <v>#DIV/0!</v>
      </c>
      <c r="G34" s="94" t="e">
        <f>Data!H53</f>
        <v>#DIV/0!</v>
      </c>
      <c r="H34" s="6"/>
      <c r="I34" s="48"/>
    </row>
    <row r="35" spans="1:9" ht="15">
      <c r="A35" s="48"/>
      <c r="B35" s="7"/>
      <c r="C35" s="6"/>
      <c r="D35" s="6"/>
      <c r="E35" s="6"/>
      <c r="F35" s="6"/>
      <c r="G35" s="6"/>
      <c r="H35" s="6"/>
      <c r="I35" s="48"/>
    </row>
    <row r="36" spans="1:9" ht="4.5" customHeight="1">
      <c r="A36" s="48"/>
      <c r="B36" s="48"/>
      <c r="C36" s="48"/>
      <c r="D36" s="48"/>
      <c r="E36" s="48"/>
      <c r="F36" s="48"/>
      <c r="G36" s="48"/>
      <c r="H36" s="48"/>
      <c r="I36" s="48"/>
    </row>
    <row r="37" spans="1:9" ht="18.75">
      <c r="A37" s="48"/>
      <c r="B37" s="162" t="s">
        <v>442</v>
      </c>
      <c r="C37" s="163"/>
      <c r="D37" s="163"/>
      <c r="E37" s="163"/>
      <c r="F37" s="163"/>
      <c r="G37" s="163"/>
      <c r="H37" s="163"/>
      <c r="I37" s="48"/>
    </row>
    <row r="38" spans="1:9" ht="91.5" customHeight="1">
      <c r="A38" s="48"/>
      <c r="B38" s="48"/>
      <c r="C38" s="48"/>
      <c r="D38" s="48"/>
      <c r="E38" s="48"/>
      <c r="F38" s="48"/>
      <c r="G38" s="48"/>
      <c r="H38" s="48"/>
      <c r="I38" s="48"/>
    </row>
    <row r="39" spans="1:9" ht="34.5" customHeight="1">
      <c r="A39" s="48"/>
      <c r="B39" s="1"/>
      <c r="C39" s="1"/>
      <c r="D39" s="1"/>
      <c r="E39" s="39" t="s">
        <v>291</v>
      </c>
      <c r="F39" s="39" t="s">
        <v>1</v>
      </c>
      <c r="G39" s="39" t="s">
        <v>2</v>
      </c>
      <c r="H39" s="1"/>
      <c r="I39" s="48"/>
    </row>
    <row r="40" spans="1:9" ht="21" customHeight="1">
      <c r="A40" s="48"/>
      <c r="B40" s="1"/>
      <c r="C40" s="36" t="s">
        <v>238</v>
      </c>
      <c r="D40" s="1"/>
      <c r="E40" s="93" t="e">
        <f>Data!J62</f>
        <v>#DIV/0!</v>
      </c>
      <c r="F40" s="94" t="e">
        <f>Data!K62</f>
        <v>#DIV/0!</v>
      </c>
      <c r="G40" s="94" t="e">
        <f>Data!L62</f>
        <v>#DIV/0!</v>
      </c>
      <c r="H40" s="1"/>
      <c r="I40" s="48"/>
    </row>
    <row r="41" spans="1:9" ht="34.5" customHeight="1">
      <c r="A41" s="48"/>
      <c r="B41" s="1"/>
      <c r="C41" s="4"/>
      <c r="D41" s="1"/>
      <c r="E41" s="81" t="s">
        <v>330</v>
      </c>
      <c r="F41" s="39" t="s">
        <v>1</v>
      </c>
      <c r="G41" s="39" t="s">
        <v>2</v>
      </c>
      <c r="H41" s="1"/>
      <c r="I41" s="48"/>
    </row>
    <row r="42" spans="1:9" ht="21" customHeight="1">
      <c r="A42" s="48"/>
      <c r="B42" s="1"/>
      <c r="C42" s="36" t="s">
        <v>327</v>
      </c>
      <c r="D42" s="1"/>
      <c r="E42" s="93" t="e">
        <f>Data!J68</f>
        <v>#DIV/0!</v>
      </c>
      <c r="F42" s="94" t="e">
        <f>Data!K68</f>
        <v>#DIV/0!</v>
      </c>
      <c r="G42" s="94" t="e">
        <f>Data!L68</f>
        <v>#DIV/0!</v>
      </c>
      <c r="H42" s="1"/>
      <c r="I42" s="48"/>
    </row>
    <row r="43" spans="1:9" ht="4.5" customHeight="1">
      <c r="A43" s="48"/>
      <c r="B43" s="1"/>
      <c r="C43" s="5"/>
      <c r="D43" s="1"/>
      <c r="E43" s="33"/>
      <c r="F43" s="33"/>
      <c r="G43" s="33"/>
      <c r="H43" s="1"/>
      <c r="I43" s="48"/>
    </row>
    <row r="44" spans="1:9" ht="15">
      <c r="A44" s="48"/>
      <c r="B44" s="1"/>
      <c r="C44" s="1"/>
      <c r="D44" s="1"/>
      <c r="E44" s="1"/>
      <c r="F44" s="1"/>
      <c r="G44" s="1"/>
      <c r="H44" s="1"/>
      <c r="I44" s="48"/>
    </row>
    <row r="45" spans="1:9" ht="4.5" customHeight="1">
      <c r="A45" s="48"/>
      <c r="B45" s="48"/>
      <c r="C45" s="48"/>
      <c r="D45" s="48"/>
      <c r="E45" s="48"/>
      <c r="F45" s="48"/>
      <c r="G45" s="48"/>
      <c r="H45" s="48"/>
      <c r="I45" s="48"/>
    </row>
    <row r="46" spans="1:9" ht="18.75">
      <c r="A46" s="48"/>
      <c r="B46" s="164" t="s">
        <v>250</v>
      </c>
      <c r="C46" s="163"/>
      <c r="D46" s="163"/>
      <c r="E46" s="163"/>
      <c r="F46" s="163"/>
      <c r="G46" s="163"/>
      <c r="H46" s="163"/>
      <c r="I46" s="48"/>
    </row>
    <row r="47" spans="1:9" ht="64.5" customHeight="1">
      <c r="A47" s="48"/>
      <c r="B47" s="48"/>
      <c r="C47" s="48"/>
      <c r="D47" s="48"/>
      <c r="E47" s="48"/>
      <c r="F47" s="48"/>
      <c r="G47" s="48"/>
      <c r="H47" s="48"/>
      <c r="I47" s="48"/>
    </row>
    <row r="48" spans="1:9" ht="34.5" customHeight="1">
      <c r="A48" s="48"/>
      <c r="B48" s="6"/>
      <c r="C48" s="6"/>
      <c r="D48" s="6"/>
      <c r="E48" s="38" t="s">
        <v>295</v>
      </c>
      <c r="F48" s="37" t="s">
        <v>1</v>
      </c>
      <c r="G48" s="37" t="s">
        <v>2</v>
      </c>
      <c r="H48" s="6"/>
      <c r="I48" s="48"/>
    </row>
    <row r="49" spans="1:9" ht="21" customHeight="1">
      <c r="A49" s="48"/>
      <c r="B49" s="6"/>
      <c r="C49" s="35" t="s">
        <v>301</v>
      </c>
      <c r="D49" s="6"/>
      <c r="E49" s="95" t="e">
        <f>Data!K78</f>
        <v>#DIV/0!</v>
      </c>
      <c r="F49" s="94" t="e">
        <f>Data!L78</f>
        <v>#DIV/0!</v>
      </c>
      <c r="G49" s="94" t="e">
        <f>Data!M78</f>
        <v>#DIV/0!</v>
      </c>
      <c r="H49" s="6"/>
      <c r="I49" s="48"/>
    </row>
    <row r="50" spans="1:9" ht="15">
      <c r="A50" s="48"/>
      <c r="B50" s="6"/>
      <c r="C50" s="6"/>
      <c r="D50" s="6"/>
      <c r="E50" s="6"/>
      <c r="F50" s="6"/>
      <c r="G50" s="6"/>
      <c r="H50" s="6"/>
      <c r="I50" s="48"/>
    </row>
    <row r="51" spans="1:9" ht="4.5" customHeight="1">
      <c r="A51" s="48"/>
      <c r="B51" s="48"/>
      <c r="C51" s="48"/>
      <c r="D51" s="48"/>
      <c r="E51" s="48"/>
      <c r="F51" s="48"/>
      <c r="G51" s="48"/>
      <c r="H51" s="48"/>
      <c r="I51" s="48"/>
    </row>
    <row r="52" spans="1:9" ht="18.75">
      <c r="A52" s="48"/>
      <c r="B52" s="162" t="s">
        <v>336</v>
      </c>
      <c r="C52" s="163"/>
      <c r="D52" s="163"/>
      <c r="E52" s="163"/>
      <c r="F52" s="163"/>
      <c r="G52" s="163"/>
      <c r="H52" s="163"/>
      <c r="I52" s="48"/>
    </row>
    <row r="53" spans="1:9" ht="71.25" customHeight="1">
      <c r="A53" s="48"/>
      <c r="B53" s="48"/>
      <c r="C53" s="48"/>
      <c r="D53" s="48"/>
      <c r="E53" s="48"/>
      <c r="F53" s="48"/>
      <c r="G53" s="48"/>
      <c r="H53" s="48"/>
      <c r="I53" s="48"/>
    </row>
    <row r="54" spans="1:9" ht="34.5" customHeight="1">
      <c r="A54" s="48"/>
      <c r="B54" s="1"/>
      <c r="C54" s="1"/>
      <c r="D54" s="1"/>
      <c r="E54" s="2" t="s">
        <v>325</v>
      </c>
      <c r="F54" s="39" t="s">
        <v>1</v>
      </c>
      <c r="G54" s="39" t="s">
        <v>2</v>
      </c>
      <c r="H54" s="1"/>
      <c r="I54" s="48"/>
    </row>
    <row r="55" spans="1:9" ht="21" customHeight="1">
      <c r="A55" s="48"/>
      <c r="B55" s="1"/>
      <c r="C55" s="36" t="s">
        <v>326</v>
      </c>
      <c r="D55" s="1"/>
      <c r="E55" s="34">
        <f>Data!C89</f>
      </c>
      <c r="F55" s="34" t="e">
        <f>Data!J87</f>
        <v>#DIV/0!</v>
      </c>
      <c r="G55" s="31" t="e">
        <f>Data!K87</f>
        <v>#DIV/0!</v>
      </c>
      <c r="H55" s="1"/>
      <c r="I55" s="48"/>
    </row>
    <row r="56" spans="1:9" ht="15">
      <c r="A56" s="48"/>
      <c r="B56" s="3"/>
      <c r="C56" s="3"/>
      <c r="D56" s="1"/>
      <c r="E56" s="3"/>
      <c r="F56" s="3"/>
      <c r="G56" s="3"/>
      <c r="H56" s="3"/>
      <c r="I56" s="48"/>
    </row>
    <row r="57" spans="1:9" ht="15.75">
      <c r="A57" s="48"/>
      <c r="B57" s="48"/>
      <c r="C57" s="48"/>
      <c r="D57" s="48"/>
      <c r="E57" s="160" t="s">
        <v>444</v>
      </c>
      <c r="F57" s="161"/>
      <c r="G57" s="161"/>
      <c r="H57" s="161"/>
      <c r="I57" s="48"/>
    </row>
    <row r="58" spans="1:9" ht="15">
      <c r="A58" s="47"/>
      <c r="B58" s="47"/>
      <c r="C58" s="47"/>
      <c r="D58" s="47"/>
      <c r="E58" s="47"/>
      <c r="F58" s="47"/>
      <c r="G58" s="47"/>
      <c r="H58" s="47"/>
      <c r="I58" s="47"/>
    </row>
    <row r="61" ht="9.75" customHeight="1"/>
    <row r="65" ht="11.25" customHeight="1"/>
  </sheetData>
  <sheetProtection password="B889" sheet="1"/>
  <mergeCells count="7">
    <mergeCell ref="B6:H6"/>
    <mergeCell ref="E57:H57"/>
    <mergeCell ref="B21:H21"/>
    <mergeCell ref="B27:H27"/>
    <mergeCell ref="B37:H37"/>
    <mergeCell ref="B46:H46"/>
    <mergeCell ref="B52:H5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
  <dimension ref="A1:I63"/>
  <sheetViews>
    <sheetView zoomScaleSheetLayoutView="100" workbookViewId="0" topLeftCell="A1">
      <selection activeCell="I19" sqref="I19"/>
    </sheetView>
  </sheetViews>
  <sheetFormatPr defaultColWidth="9.140625" defaultRowHeight="15"/>
  <cols>
    <col min="1" max="1" width="4.7109375" style="0" customWidth="1"/>
    <col min="4" max="4" width="26.8515625" style="0" customWidth="1"/>
    <col min="5" max="5" width="28.7109375" style="0" customWidth="1"/>
    <col min="6" max="6" width="28.57421875" style="0" customWidth="1"/>
    <col min="7" max="7" width="4.7109375" style="0" customWidth="1"/>
  </cols>
  <sheetData>
    <row r="1" spans="1:7" ht="15.75" customHeight="1">
      <c r="A1" s="47"/>
      <c r="B1" s="47"/>
      <c r="C1" s="47"/>
      <c r="D1" s="47"/>
      <c r="E1" s="47"/>
      <c r="F1" s="47"/>
      <c r="G1" s="47"/>
    </row>
    <row r="2" spans="1:7" ht="15" customHeight="1">
      <c r="A2" s="47"/>
      <c r="B2" s="47"/>
      <c r="C2" s="47"/>
      <c r="D2" s="47"/>
      <c r="E2" s="47"/>
      <c r="F2" s="47"/>
      <c r="G2" s="47"/>
    </row>
    <row r="3" spans="1:7" ht="15" customHeight="1">
      <c r="A3" s="47"/>
      <c r="B3" s="47"/>
      <c r="C3" s="47"/>
      <c r="D3" s="47"/>
      <c r="E3" s="47"/>
      <c r="F3" s="47"/>
      <c r="G3" s="47"/>
    </row>
    <row r="4" spans="1:7" ht="15.75" customHeight="1">
      <c r="A4" s="47"/>
      <c r="B4" s="47"/>
      <c r="C4" s="47"/>
      <c r="D4" s="47"/>
      <c r="E4" s="47"/>
      <c r="F4" s="47"/>
      <c r="G4" s="47"/>
    </row>
    <row r="5" spans="1:9" ht="15">
      <c r="A5" s="47"/>
      <c r="B5" s="47"/>
      <c r="C5" s="47"/>
      <c r="D5" s="47"/>
      <c r="E5" s="47"/>
      <c r="F5" s="47"/>
      <c r="G5" s="47"/>
      <c r="I5" s="22"/>
    </row>
    <row r="6" spans="1:7" ht="19.5" customHeight="1">
      <c r="A6" s="48"/>
      <c r="B6" s="157" t="s">
        <v>302</v>
      </c>
      <c r="C6" s="157"/>
      <c r="D6" s="157"/>
      <c r="E6" s="157"/>
      <c r="F6" s="157"/>
      <c r="G6" s="48"/>
    </row>
    <row r="7" spans="1:7" ht="40.5" customHeight="1">
      <c r="A7" s="48"/>
      <c r="B7" s="171" t="str">
        <f>CONCATENATE("The carbon impact of your course/module is ",ROUND(Data!C118,0),"kg per student per 100 study hours/10 CATS credits, this equates to:")</f>
        <v>The carbon impact of your course/module is 0kg per student per 100 study hours/10 CATS credits, this equates to:</v>
      </c>
      <c r="C7" s="172"/>
      <c r="D7" s="172"/>
      <c r="E7" s="172"/>
      <c r="F7" s="172"/>
      <c r="G7" s="48"/>
    </row>
    <row r="8" spans="1:9" ht="119.25" customHeight="1">
      <c r="A8" s="48"/>
      <c r="B8" s="48"/>
      <c r="C8" s="48"/>
      <c r="D8" s="48"/>
      <c r="E8" s="48"/>
      <c r="F8" s="48"/>
      <c r="G8" s="48"/>
      <c r="I8" s="41"/>
    </row>
    <row r="9" spans="1:7" ht="15">
      <c r="A9" s="48"/>
      <c r="B9" s="48"/>
      <c r="C9" s="48"/>
      <c r="D9" s="48"/>
      <c r="E9" s="48"/>
      <c r="F9" s="48"/>
      <c r="G9" s="48"/>
    </row>
    <row r="10" spans="1:7" ht="15">
      <c r="A10" s="48"/>
      <c r="B10" s="48"/>
      <c r="C10" s="48"/>
      <c r="D10" s="48"/>
      <c r="E10" s="48"/>
      <c r="F10" s="48"/>
      <c r="G10" s="48"/>
    </row>
    <row r="11" spans="1:7" ht="15">
      <c r="A11" s="48"/>
      <c r="B11" s="48"/>
      <c r="C11" s="48"/>
      <c r="D11" s="48"/>
      <c r="E11" s="48"/>
      <c r="F11" s="48"/>
      <c r="G11" s="48"/>
    </row>
    <row r="12" spans="1:7" ht="15">
      <c r="A12" s="48"/>
      <c r="B12" s="48"/>
      <c r="C12" s="48"/>
      <c r="D12" s="48"/>
      <c r="E12" s="48"/>
      <c r="F12" s="48"/>
      <c r="G12" s="48"/>
    </row>
    <row r="13" spans="1:7" ht="15">
      <c r="A13" s="48"/>
      <c r="B13" s="48"/>
      <c r="C13" s="48"/>
      <c r="D13" s="48"/>
      <c r="E13" s="48"/>
      <c r="F13" s="48"/>
      <c r="G13" s="48"/>
    </row>
    <row r="14" spans="1:7" ht="15">
      <c r="A14" s="48"/>
      <c r="B14" s="48"/>
      <c r="C14" s="48"/>
      <c r="D14" s="48"/>
      <c r="E14" s="48"/>
      <c r="F14" s="48"/>
      <c r="G14" s="48"/>
    </row>
    <row r="15" spans="1:7" ht="15">
      <c r="A15" s="48"/>
      <c r="B15" s="48"/>
      <c r="C15" s="48"/>
      <c r="D15" s="48"/>
      <c r="E15" s="48"/>
      <c r="F15" s="48"/>
      <c r="G15" s="48"/>
    </row>
    <row r="16" spans="1:7" ht="15">
      <c r="A16" s="48"/>
      <c r="B16" s="48"/>
      <c r="C16" s="48"/>
      <c r="D16" s="48"/>
      <c r="E16" s="48"/>
      <c r="F16" s="48"/>
      <c r="G16" s="48"/>
    </row>
    <row r="17" spans="1:7" ht="15">
      <c r="A17" s="48"/>
      <c r="B17" s="48"/>
      <c r="C17" s="48"/>
      <c r="D17" s="48"/>
      <c r="E17" s="48"/>
      <c r="F17" s="48"/>
      <c r="G17" s="48"/>
    </row>
    <row r="18" spans="1:7" ht="15">
      <c r="A18" s="48"/>
      <c r="B18" s="48"/>
      <c r="C18" s="48"/>
      <c r="D18" s="48"/>
      <c r="E18" s="48"/>
      <c r="F18" s="48"/>
      <c r="G18" s="48"/>
    </row>
    <row r="19" spans="1:7" ht="15">
      <c r="A19" s="48"/>
      <c r="B19" s="48"/>
      <c r="C19" s="48"/>
      <c r="D19" s="48"/>
      <c r="E19" s="48"/>
      <c r="F19" s="48"/>
      <c r="G19" s="48"/>
    </row>
    <row r="20" spans="1:7" ht="15" customHeight="1">
      <c r="A20" s="48"/>
      <c r="B20" s="48"/>
      <c r="C20" s="48"/>
      <c r="D20" s="48"/>
      <c r="E20" s="48"/>
      <c r="F20" s="48"/>
      <c r="G20" s="48"/>
    </row>
    <row r="21" spans="1:7" ht="15" customHeight="1">
      <c r="A21" s="48"/>
      <c r="B21" s="48"/>
      <c r="C21" s="48"/>
      <c r="D21" s="48"/>
      <c r="E21" s="48"/>
      <c r="F21" s="48"/>
      <c r="G21" s="48"/>
    </row>
    <row r="22" spans="1:7" ht="15" customHeight="1">
      <c r="A22" s="48"/>
      <c r="B22" s="48"/>
      <c r="C22" s="48"/>
      <c r="D22" s="48"/>
      <c r="E22" s="48"/>
      <c r="F22" s="48"/>
      <c r="G22" s="48"/>
    </row>
    <row r="23" spans="1:7" ht="15" customHeight="1">
      <c r="A23" s="48"/>
      <c r="B23" s="48"/>
      <c r="C23" s="48"/>
      <c r="D23" s="48"/>
      <c r="E23" s="48"/>
      <c r="F23" s="48"/>
      <c r="G23" s="48"/>
    </row>
    <row r="24" spans="1:7" ht="35.25" customHeight="1">
      <c r="A24" s="48"/>
      <c r="B24" s="48"/>
      <c r="C24" s="48"/>
      <c r="D24" s="48"/>
      <c r="E24" s="48"/>
      <c r="F24" s="48"/>
      <c r="G24" s="48"/>
    </row>
    <row r="25" spans="1:7" ht="4.5" customHeight="1">
      <c r="A25" s="48"/>
      <c r="B25" s="48"/>
      <c r="C25" s="48"/>
      <c r="D25" s="48"/>
      <c r="E25" s="48"/>
      <c r="F25" s="48"/>
      <c r="G25" s="48"/>
    </row>
    <row r="26" spans="1:7" ht="15" customHeight="1">
      <c r="A26" s="48"/>
      <c r="B26" s="168" t="s">
        <v>321</v>
      </c>
      <c r="C26" s="169"/>
      <c r="D26" s="169"/>
      <c r="E26" s="169"/>
      <c r="F26" s="169"/>
      <c r="G26" s="48"/>
    </row>
    <row r="27" spans="1:7" ht="48.75" customHeight="1">
      <c r="A27" s="48"/>
      <c r="B27" s="165" t="s">
        <v>314</v>
      </c>
      <c r="C27" s="166"/>
      <c r="D27" s="167"/>
      <c r="E27" s="62" t="s">
        <v>490</v>
      </c>
      <c r="F27" s="63" t="s">
        <v>491</v>
      </c>
      <c r="G27" s="48"/>
    </row>
    <row r="28" spans="1:7" ht="15.75">
      <c r="A28" s="48"/>
      <c r="B28" s="56" t="s">
        <v>0</v>
      </c>
      <c r="C28" s="57"/>
      <c r="D28" s="57"/>
      <c r="E28" s="64">
        <f>Data!B109</f>
        <v>0</v>
      </c>
      <c r="F28" s="68">
        <f>Data!C109</f>
        <v>0</v>
      </c>
      <c r="G28" s="48"/>
    </row>
    <row r="29" spans="1:7" ht="4.5" customHeight="1">
      <c r="A29" s="48"/>
      <c r="B29" s="41"/>
      <c r="C29" s="41"/>
      <c r="D29" s="41"/>
      <c r="E29" s="51"/>
      <c r="F29" s="51"/>
      <c r="G29" s="48"/>
    </row>
    <row r="30" spans="1:7" ht="15.75">
      <c r="A30" s="48"/>
      <c r="B30" s="56" t="s">
        <v>3</v>
      </c>
      <c r="C30" s="57"/>
      <c r="D30" s="57"/>
      <c r="E30" s="64">
        <f>Data!B110</f>
        <v>0</v>
      </c>
      <c r="F30" s="68">
        <f>Data!C110</f>
        <v>0</v>
      </c>
      <c r="G30" s="48"/>
    </row>
    <row r="31" spans="1:7" ht="15">
      <c r="A31" s="48"/>
      <c r="B31" s="8" t="s">
        <v>298</v>
      </c>
      <c r="C31" s="8"/>
      <c r="D31" s="8"/>
      <c r="E31" s="65">
        <f>Data!B111</f>
        <v>0</v>
      </c>
      <c r="F31" s="69">
        <f>Data!C111</f>
        <v>0</v>
      </c>
      <c r="G31" s="48"/>
    </row>
    <row r="32" spans="1:7" ht="15">
      <c r="A32" s="48"/>
      <c r="B32" s="8" t="s">
        <v>311</v>
      </c>
      <c r="C32" s="8"/>
      <c r="D32" s="8"/>
      <c r="E32" s="65">
        <f>Data!B112</f>
        <v>0</v>
      </c>
      <c r="F32" s="69">
        <f>Data!C112</f>
        <v>0</v>
      </c>
      <c r="G32" s="48"/>
    </row>
    <row r="33" spans="1:7" ht="4.5" customHeight="1">
      <c r="A33" s="48"/>
      <c r="B33" s="41"/>
      <c r="C33" s="41"/>
      <c r="D33" s="41"/>
      <c r="E33" s="51"/>
      <c r="F33" s="51"/>
      <c r="G33" s="48"/>
    </row>
    <row r="34" spans="1:7" ht="15.75">
      <c r="A34" s="48"/>
      <c r="B34" s="56" t="s">
        <v>442</v>
      </c>
      <c r="C34" s="57"/>
      <c r="D34" s="57"/>
      <c r="E34" s="64">
        <f>Data!B113</f>
        <v>0</v>
      </c>
      <c r="F34" s="68">
        <f>Data!C113</f>
        <v>0</v>
      </c>
      <c r="G34" s="48"/>
    </row>
    <row r="35" spans="1:7" ht="15">
      <c r="A35" s="48"/>
      <c r="B35" s="8" t="s">
        <v>238</v>
      </c>
      <c r="C35" s="8"/>
      <c r="D35" s="8"/>
      <c r="E35" s="65">
        <f>Data!B114</f>
        <v>0</v>
      </c>
      <c r="F35" s="69">
        <f>Data!C114</f>
        <v>0</v>
      </c>
      <c r="G35" s="48"/>
    </row>
    <row r="36" spans="1:7" ht="15">
      <c r="A36" s="48"/>
      <c r="B36" s="8" t="s">
        <v>312</v>
      </c>
      <c r="C36" s="8"/>
      <c r="D36" s="8"/>
      <c r="E36" s="65">
        <f>Data!B115</f>
        <v>0</v>
      </c>
      <c r="F36" s="69">
        <f>Data!C115</f>
        <v>0</v>
      </c>
      <c r="G36" s="48"/>
    </row>
    <row r="37" spans="1:7" ht="4.5" customHeight="1">
      <c r="A37" s="48"/>
      <c r="B37" s="41"/>
      <c r="C37" s="41"/>
      <c r="D37" s="41"/>
      <c r="E37" s="51"/>
      <c r="F37" s="51"/>
      <c r="G37" s="48"/>
    </row>
    <row r="38" spans="1:7" ht="15.75">
      <c r="A38" s="48"/>
      <c r="B38" s="56" t="s">
        <v>250</v>
      </c>
      <c r="C38" s="57"/>
      <c r="D38" s="57"/>
      <c r="E38" s="64">
        <f>Data!B116</f>
        <v>0</v>
      </c>
      <c r="F38" s="68">
        <f>Data!C116</f>
        <v>0</v>
      </c>
      <c r="G38" s="48"/>
    </row>
    <row r="39" spans="1:7" ht="4.5" customHeight="1">
      <c r="A39" s="48"/>
      <c r="B39" s="52"/>
      <c r="C39" s="41"/>
      <c r="D39" s="41"/>
      <c r="E39" s="53"/>
      <c r="F39" s="53"/>
      <c r="G39" s="48"/>
    </row>
    <row r="40" spans="1:7" ht="15.75">
      <c r="A40" s="48"/>
      <c r="B40" s="56" t="s">
        <v>336</v>
      </c>
      <c r="C40" s="57"/>
      <c r="D40" s="57"/>
      <c r="E40" s="64">
        <f>Data!B117</f>
        <v>0</v>
      </c>
      <c r="F40" s="68">
        <f>Data!C117</f>
        <v>0</v>
      </c>
      <c r="G40" s="48"/>
    </row>
    <row r="41" spans="1:7" ht="4.5" customHeight="1">
      <c r="A41" s="48"/>
      <c r="B41" s="52"/>
      <c r="C41" s="41"/>
      <c r="D41" s="41"/>
      <c r="E41" s="54"/>
      <c r="F41" s="54"/>
      <c r="G41" s="48"/>
    </row>
    <row r="42" spans="1:7" ht="18.75">
      <c r="A42" s="48"/>
      <c r="B42" s="58" t="s">
        <v>281</v>
      </c>
      <c r="C42" s="59"/>
      <c r="D42" s="59"/>
      <c r="E42" s="71">
        <f>Data!B118</f>
        <v>0</v>
      </c>
      <c r="F42" s="72">
        <f>Data!C118</f>
        <v>0</v>
      </c>
      <c r="G42" s="48"/>
    </row>
    <row r="43" spans="1:7" ht="4.5" customHeight="1">
      <c r="A43" s="48"/>
      <c r="B43" s="48"/>
      <c r="C43" s="48"/>
      <c r="D43" s="48"/>
      <c r="E43" s="48"/>
      <c r="F43" s="48"/>
      <c r="G43" s="48"/>
    </row>
    <row r="44" spans="1:7" ht="18.75">
      <c r="A44" s="48"/>
      <c r="B44" s="168" t="s">
        <v>322</v>
      </c>
      <c r="C44" s="169"/>
      <c r="D44" s="169"/>
      <c r="E44" s="169"/>
      <c r="F44" s="169"/>
      <c r="G44" s="48"/>
    </row>
    <row r="45" spans="1:7" ht="15.75">
      <c r="A45" s="48"/>
      <c r="B45" s="168" t="s">
        <v>318</v>
      </c>
      <c r="C45" s="170"/>
      <c r="D45" s="170"/>
      <c r="E45" s="170"/>
      <c r="F45" s="170"/>
      <c r="G45" s="48"/>
    </row>
    <row r="46" spans="1:7" ht="18.75">
      <c r="A46" s="48"/>
      <c r="B46" s="165" t="s">
        <v>314</v>
      </c>
      <c r="C46" s="166"/>
      <c r="D46" s="167"/>
      <c r="E46" s="62" t="s">
        <v>252</v>
      </c>
      <c r="F46" s="63" t="s">
        <v>315</v>
      </c>
      <c r="G46" s="48"/>
    </row>
    <row r="47" spans="1:7" ht="15.75">
      <c r="A47" s="48"/>
      <c r="B47" s="56" t="s">
        <v>0</v>
      </c>
      <c r="C47" s="57"/>
      <c r="D47" s="57"/>
      <c r="E47" s="64" t="e">
        <f>Data!D109</f>
        <v>#DIV/0!</v>
      </c>
      <c r="F47" s="68" t="e">
        <f>Data!E109</f>
        <v>#DIV/0!</v>
      </c>
      <c r="G47" s="48"/>
    </row>
    <row r="48" spans="1:7" ht="4.5" customHeight="1">
      <c r="A48" s="48"/>
      <c r="B48" s="41"/>
      <c r="C48" s="41"/>
      <c r="D48" s="41"/>
      <c r="E48" s="66"/>
      <c r="F48" s="66"/>
      <c r="G48" s="48"/>
    </row>
    <row r="49" spans="1:7" ht="15.75">
      <c r="A49" s="48"/>
      <c r="B49" s="56" t="s">
        <v>3</v>
      </c>
      <c r="C49" s="57"/>
      <c r="D49" s="57"/>
      <c r="E49" s="64" t="e">
        <f>Data!D110</f>
        <v>#DIV/0!</v>
      </c>
      <c r="F49" s="68" t="e">
        <f>Data!E110</f>
        <v>#DIV/0!</v>
      </c>
      <c r="G49" s="48"/>
    </row>
    <row r="50" spans="1:7" ht="15">
      <c r="A50" s="48"/>
      <c r="B50" s="8" t="s">
        <v>298</v>
      </c>
      <c r="C50" s="8"/>
      <c r="D50" s="8"/>
      <c r="E50" s="65" t="e">
        <f>Data!D111</f>
        <v>#DIV/0!</v>
      </c>
      <c r="F50" s="69" t="e">
        <f>Data!E111</f>
        <v>#DIV/0!</v>
      </c>
      <c r="G50" s="48"/>
    </row>
    <row r="51" spans="1:7" ht="15">
      <c r="A51" s="48"/>
      <c r="B51" s="8" t="s">
        <v>311</v>
      </c>
      <c r="C51" s="8"/>
      <c r="D51" s="8"/>
      <c r="E51" s="65" t="e">
        <f>Data!D112</f>
        <v>#DIV/0!</v>
      </c>
      <c r="F51" s="69" t="e">
        <f>Data!E112</f>
        <v>#DIV/0!</v>
      </c>
      <c r="G51" s="48"/>
    </row>
    <row r="52" spans="1:7" ht="4.5" customHeight="1">
      <c r="A52" s="48"/>
      <c r="B52" s="41"/>
      <c r="C52" s="41"/>
      <c r="D52" s="41"/>
      <c r="E52" s="66"/>
      <c r="F52" s="66"/>
      <c r="G52" s="48"/>
    </row>
    <row r="53" spans="1:7" ht="15.75">
      <c r="A53" s="48"/>
      <c r="B53" s="56" t="s">
        <v>442</v>
      </c>
      <c r="C53" s="57"/>
      <c r="D53" s="57"/>
      <c r="E53" s="64" t="e">
        <f>Data!D113</f>
        <v>#DIV/0!</v>
      </c>
      <c r="F53" s="68" t="e">
        <f>Data!E113</f>
        <v>#DIV/0!</v>
      </c>
      <c r="G53" s="48"/>
    </row>
    <row r="54" spans="1:7" ht="15">
      <c r="A54" s="48"/>
      <c r="B54" s="8" t="s">
        <v>238</v>
      </c>
      <c r="C54" s="8"/>
      <c r="D54" s="8"/>
      <c r="E54" s="65" t="e">
        <f>Data!D114</f>
        <v>#DIV/0!</v>
      </c>
      <c r="F54" s="69" t="e">
        <f>Data!E114</f>
        <v>#DIV/0!</v>
      </c>
      <c r="G54" s="48"/>
    </row>
    <row r="55" spans="1:7" ht="15">
      <c r="A55" s="48"/>
      <c r="B55" s="8" t="s">
        <v>312</v>
      </c>
      <c r="C55" s="8"/>
      <c r="D55" s="8"/>
      <c r="E55" s="65" t="e">
        <f>Data!D115</f>
        <v>#DIV/0!</v>
      </c>
      <c r="F55" s="69" t="e">
        <f>Data!E115</f>
        <v>#DIV/0!</v>
      </c>
      <c r="G55" s="48"/>
    </row>
    <row r="56" spans="1:7" ht="4.5" customHeight="1">
      <c r="A56" s="48"/>
      <c r="B56" s="41"/>
      <c r="C56" s="41"/>
      <c r="D56" s="41"/>
      <c r="E56" s="66"/>
      <c r="F56" s="66"/>
      <c r="G56" s="48"/>
    </row>
    <row r="57" spans="1:7" ht="15.75">
      <c r="A57" s="48"/>
      <c r="B57" s="56" t="s">
        <v>250</v>
      </c>
      <c r="C57" s="57"/>
      <c r="D57" s="57"/>
      <c r="E57" s="64" t="e">
        <f>Data!D116</f>
        <v>#DIV/0!</v>
      </c>
      <c r="F57" s="68" t="e">
        <f>Data!E116</f>
        <v>#DIV/0!</v>
      </c>
      <c r="G57" s="48"/>
    </row>
    <row r="58" spans="1:7" ht="4.5" customHeight="1">
      <c r="A58" s="48"/>
      <c r="B58" s="52"/>
      <c r="C58" s="41"/>
      <c r="D58" s="41"/>
      <c r="E58" s="67"/>
      <c r="F58" s="67"/>
      <c r="G58" s="48"/>
    </row>
    <row r="59" spans="1:7" ht="15.75">
      <c r="A59" s="48"/>
      <c r="B59" s="56" t="s">
        <v>313</v>
      </c>
      <c r="C59" s="57"/>
      <c r="D59" s="57"/>
      <c r="E59" s="64" t="e">
        <f>Data!D117</f>
        <v>#DIV/0!</v>
      </c>
      <c r="F59" s="68" t="e">
        <f>Data!E117</f>
        <v>#DIV/0!</v>
      </c>
      <c r="G59" s="48"/>
    </row>
    <row r="60" spans="1:7" ht="4.5" customHeight="1">
      <c r="A60" s="48"/>
      <c r="B60" s="52"/>
      <c r="C60" s="41"/>
      <c r="D60" s="41"/>
      <c r="E60" s="54"/>
      <c r="F60" s="54"/>
      <c r="G60" s="48"/>
    </row>
    <row r="61" spans="1:7" ht="18.75">
      <c r="A61" s="48"/>
      <c r="B61" s="58" t="s">
        <v>281</v>
      </c>
      <c r="C61" s="59"/>
      <c r="D61" s="59"/>
      <c r="E61" s="60" t="e">
        <f>Data!D118</f>
        <v>#DIV/0!</v>
      </c>
      <c r="F61" s="61" t="e">
        <f>Data!E118</f>
        <v>#DIV/0!</v>
      </c>
      <c r="G61" s="48"/>
    </row>
    <row r="62" spans="1:7" ht="15">
      <c r="A62" s="48"/>
      <c r="B62" s="48"/>
      <c r="C62" s="48"/>
      <c r="D62" s="48"/>
      <c r="E62" s="48"/>
      <c r="F62" s="48"/>
      <c r="G62" s="48"/>
    </row>
    <row r="63" spans="1:7" ht="15">
      <c r="A63" s="47"/>
      <c r="B63" s="47"/>
      <c r="C63" s="47"/>
      <c r="D63" s="47"/>
      <c r="E63" s="47"/>
      <c r="F63" s="47"/>
      <c r="G63" s="47"/>
    </row>
  </sheetData>
  <sheetProtection password="B889" sheet="1"/>
  <mergeCells count="7">
    <mergeCell ref="B6:F6"/>
    <mergeCell ref="B27:D27"/>
    <mergeCell ref="B26:F26"/>
    <mergeCell ref="B44:F44"/>
    <mergeCell ref="B46:D46"/>
    <mergeCell ref="B45:F45"/>
    <mergeCell ref="B7:F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7"/>
  <dimension ref="A1:Q101"/>
  <sheetViews>
    <sheetView zoomScalePageLayoutView="0" workbookViewId="0" topLeftCell="A1">
      <selection activeCell="S6" sqref="S6"/>
    </sheetView>
  </sheetViews>
  <sheetFormatPr defaultColWidth="9.140625" defaultRowHeight="15"/>
  <cols>
    <col min="1" max="1" width="4.7109375" style="0" customWidth="1"/>
    <col min="2" max="2" width="2.28125" style="0" customWidth="1"/>
    <col min="8" max="8" width="1.7109375" style="0" customWidth="1"/>
    <col min="12" max="12" width="14.421875" style="0" customWidth="1"/>
    <col min="13" max="13" width="8.140625" style="0" customWidth="1"/>
    <col min="14" max="14" width="2.28125" style="0" customWidth="1"/>
    <col min="15" max="15" width="4.7109375" style="0" customWidth="1"/>
  </cols>
  <sheetData>
    <row r="1" spans="1:15" ht="15.75" customHeight="1">
      <c r="A1" s="47"/>
      <c r="B1" s="47"/>
      <c r="C1" s="47"/>
      <c r="D1" s="47"/>
      <c r="E1" s="47"/>
      <c r="F1" s="47"/>
      <c r="G1" s="47"/>
      <c r="H1" s="47"/>
      <c r="I1" s="47"/>
      <c r="J1" s="47"/>
      <c r="K1" s="47"/>
      <c r="L1" s="47"/>
      <c r="M1" s="47"/>
      <c r="N1" s="47"/>
      <c r="O1" s="47"/>
    </row>
    <row r="2" spans="1:15" ht="15">
      <c r="A2" s="47"/>
      <c r="B2" s="47"/>
      <c r="C2" s="47"/>
      <c r="D2" s="47"/>
      <c r="E2" s="47"/>
      <c r="F2" s="47"/>
      <c r="G2" s="47"/>
      <c r="H2" s="47"/>
      <c r="I2" s="47"/>
      <c r="J2" s="47"/>
      <c r="K2" s="47"/>
      <c r="L2" s="47"/>
      <c r="M2" s="47"/>
      <c r="N2" s="47"/>
      <c r="O2" s="47"/>
    </row>
    <row r="3" spans="1:15" ht="15">
      <c r="A3" s="47"/>
      <c r="B3" s="47"/>
      <c r="C3" s="47"/>
      <c r="D3" s="47"/>
      <c r="E3" s="47"/>
      <c r="F3" s="47"/>
      <c r="G3" s="47"/>
      <c r="H3" s="47"/>
      <c r="I3" s="47"/>
      <c r="J3" s="47"/>
      <c r="K3" s="47"/>
      <c r="L3" s="47"/>
      <c r="M3" s="47"/>
      <c r="N3" s="47"/>
      <c r="O3" s="47"/>
    </row>
    <row r="4" spans="1:15" ht="15.75" customHeight="1">
      <c r="A4" s="47"/>
      <c r="B4" s="47"/>
      <c r="C4" s="47"/>
      <c r="D4" s="47"/>
      <c r="E4" s="47"/>
      <c r="F4" s="47"/>
      <c r="G4" s="47"/>
      <c r="H4" s="47"/>
      <c r="I4" s="47"/>
      <c r="J4" s="47"/>
      <c r="K4" s="47"/>
      <c r="L4" s="47"/>
      <c r="M4" s="47"/>
      <c r="N4" s="47"/>
      <c r="O4" s="47"/>
    </row>
    <row r="5" spans="1:15" ht="15">
      <c r="A5" s="47"/>
      <c r="B5" s="47"/>
      <c r="C5" s="47"/>
      <c r="D5" s="47"/>
      <c r="E5" s="47"/>
      <c r="F5" s="47"/>
      <c r="G5" s="47"/>
      <c r="H5" s="47"/>
      <c r="I5" s="47"/>
      <c r="J5" s="47"/>
      <c r="K5" s="47"/>
      <c r="L5" s="47"/>
      <c r="M5" s="47"/>
      <c r="N5" s="47"/>
      <c r="O5" s="47"/>
    </row>
    <row r="6" spans="1:15" ht="21">
      <c r="A6" s="48"/>
      <c r="B6" s="157" t="s">
        <v>343</v>
      </c>
      <c r="C6" s="157"/>
      <c r="D6" s="157"/>
      <c r="E6" s="157"/>
      <c r="F6" s="157"/>
      <c r="G6" s="178"/>
      <c r="H6" s="178"/>
      <c r="I6" s="178"/>
      <c r="J6" s="178"/>
      <c r="K6" s="178"/>
      <c r="L6" s="178"/>
      <c r="M6" s="178"/>
      <c r="N6" s="178"/>
      <c r="O6" s="48"/>
    </row>
    <row r="7" spans="1:15" ht="26.25" customHeight="1">
      <c r="A7" s="48"/>
      <c r="B7" s="183" t="str">
        <f>CONCATENATE("The carbon impact of your course/module is ",ROUND(Data!C118,0),"kg per 100 study hours/10 CATS credits")</f>
        <v>The carbon impact of your course/module is 0kg per 100 study hours/10 CATS credits</v>
      </c>
      <c r="C7" s="166"/>
      <c r="D7" s="166"/>
      <c r="E7" s="166"/>
      <c r="F7" s="166"/>
      <c r="G7" s="166"/>
      <c r="H7" s="166"/>
      <c r="I7" s="166"/>
      <c r="J7" s="166"/>
      <c r="K7" s="166"/>
      <c r="L7" s="166"/>
      <c r="M7" s="166"/>
      <c r="N7" s="166"/>
      <c r="O7" s="48"/>
    </row>
    <row r="8" spans="1:15" ht="15">
      <c r="A8" s="48"/>
      <c r="B8" s="48"/>
      <c r="C8" s="48"/>
      <c r="D8" s="48"/>
      <c r="E8" s="48"/>
      <c r="F8" s="48"/>
      <c r="G8" s="48"/>
      <c r="H8" s="48"/>
      <c r="I8" s="48"/>
      <c r="J8" s="48"/>
      <c r="K8" s="48"/>
      <c r="L8" s="48"/>
      <c r="M8" s="48"/>
      <c r="N8" s="48"/>
      <c r="O8" s="48"/>
    </row>
    <row r="9" spans="1:15" ht="15">
      <c r="A9" s="48"/>
      <c r="B9" s="48"/>
      <c r="C9" s="48"/>
      <c r="D9" s="48"/>
      <c r="E9" s="48"/>
      <c r="F9" s="48"/>
      <c r="G9" s="48"/>
      <c r="H9" s="48"/>
      <c r="I9" s="48"/>
      <c r="J9" s="48"/>
      <c r="K9" s="48"/>
      <c r="L9" s="48"/>
      <c r="M9" s="48"/>
      <c r="N9" s="48"/>
      <c r="O9" s="48"/>
    </row>
    <row r="10" spans="1:15" ht="15">
      <c r="A10" s="48"/>
      <c r="B10" s="48"/>
      <c r="C10" s="48"/>
      <c r="D10" s="48"/>
      <c r="E10" s="48"/>
      <c r="F10" s="48"/>
      <c r="G10" s="48"/>
      <c r="H10" s="48"/>
      <c r="I10" s="48"/>
      <c r="J10" s="48"/>
      <c r="K10" s="48"/>
      <c r="L10" s="48"/>
      <c r="M10" s="48"/>
      <c r="N10" s="48"/>
      <c r="O10" s="48"/>
    </row>
    <row r="11" spans="1:15" ht="15">
      <c r="A11" s="48"/>
      <c r="B11" s="48"/>
      <c r="C11" s="48"/>
      <c r="D11" s="48"/>
      <c r="E11" s="48"/>
      <c r="F11" s="48"/>
      <c r="G11" s="48"/>
      <c r="H11" s="48"/>
      <c r="I11" s="48"/>
      <c r="J11" s="48"/>
      <c r="K11" s="48"/>
      <c r="L11" s="48"/>
      <c r="M11" s="48"/>
      <c r="N11" s="48"/>
      <c r="O11" s="48"/>
    </row>
    <row r="12" spans="1:15" ht="15">
      <c r="A12" s="48"/>
      <c r="B12" s="48"/>
      <c r="C12" s="48"/>
      <c r="D12" s="48"/>
      <c r="E12" s="48"/>
      <c r="F12" s="48"/>
      <c r="G12" s="48"/>
      <c r="H12" s="48"/>
      <c r="I12" s="48"/>
      <c r="J12" s="48"/>
      <c r="K12" s="48"/>
      <c r="L12" s="48"/>
      <c r="M12" s="48"/>
      <c r="N12" s="48"/>
      <c r="O12" s="48"/>
    </row>
    <row r="13" spans="1:15" ht="45.75" customHeight="1">
      <c r="A13" s="48"/>
      <c r="B13" s="48"/>
      <c r="C13" s="48"/>
      <c r="D13" s="48"/>
      <c r="E13" s="48"/>
      <c r="F13" s="48"/>
      <c r="G13" s="48"/>
      <c r="H13" s="48"/>
      <c r="I13" s="48"/>
      <c r="J13" s="48"/>
      <c r="K13" s="48"/>
      <c r="L13" s="48"/>
      <c r="M13" s="48"/>
      <c r="N13" s="48"/>
      <c r="O13" s="48"/>
    </row>
    <row r="14" spans="1:15" ht="15">
      <c r="A14" s="48"/>
      <c r="B14" s="48"/>
      <c r="C14" s="48"/>
      <c r="D14" s="48"/>
      <c r="E14" s="48"/>
      <c r="F14" s="48"/>
      <c r="G14" s="48"/>
      <c r="H14" s="48"/>
      <c r="I14" s="48"/>
      <c r="J14" s="48"/>
      <c r="K14" s="48"/>
      <c r="L14" s="48"/>
      <c r="M14" s="48"/>
      <c r="N14" s="48"/>
      <c r="O14" s="48"/>
    </row>
    <row r="15" spans="1:15" ht="27" customHeight="1">
      <c r="A15" s="48"/>
      <c r="B15" s="48"/>
      <c r="C15" s="48"/>
      <c r="D15" s="48"/>
      <c r="E15" s="48"/>
      <c r="F15" s="48"/>
      <c r="G15" s="48"/>
      <c r="H15" s="48"/>
      <c r="I15" s="48"/>
      <c r="J15" s="48"/>
      <c r="K15" s="48"/>
      <c r="L15" s="48"/>
      <c r="M15" s="48"/>
      <c r="N15" s="48"/>
      <c r="O15" s="48"/>
    </row>
    <row r="16" spans="1:15" ht="15">
      <c r="A16" s="48"/>
      <c r="B16" s="48"/>
      <c r="C16" s="48"/>
      <c r="D16" s="48"/>
      <c r="E16" s="48"/>
      <c r="F16" s="48"/>
      <c r="G16" s="48"/>
      <c r="H16" s="48"/>
      <c r="I16" s="48"/>
      <c r="J16" s="48"/>
      <c r="K16" s="48"/>
      <c r="L16" s="48"/>
      <c r="M16" s="48"/>
      <c r="N16" s="48"/>
      <c r="O16" s="48"/>
    </row>
    <row r="17" spans="1:15" ht="106.5" customHeight="1">
      <c r="A17" s="48"/>
      <c r="B17" s="48"/>
      <c r="C17" s="48"/>
      <c r="D17" s="48"/>
      <c r="E17" s="48"/>
      <c r="F17" s="48"/>
      <c r="G17" s="48"/>
      <c r="H17" s="48"/>
      <c r="I17" s="48"/>
      <c r="J17" s="48"/>
      <c r="K17" s="48"/>
      <c r="L17" s="48"/>
      <c r="M17" s="48"/>
      <c r="N17" s="48"/>
      <c r="O17" s="48"/>
    </row>
    <row r="18" spans="1:15" ht="4.5" customHeight="1">
      <c r="A18" s="48"/>
      <c r="B18" s="48"/>
      <c r="C18" s="48"/>
      <c r="D18" s="48"/>
      <c r="E18" s="48"/>
      <c r="F18" s="48"/>
      <c r="G18" s="48"/>
      <c r="H18" s="48"/>
      <c r="I18" s="48"/>
      <c r="J18" s="48"/>
      <c r="K18" s="48"/>
      <c r="L18" s="48"/>
      <c r="M18" s="48"/>
      <c r="N18" s="48"/>
      <c r="O18" s="48"/>
    </row>
    <row r="19" spans="1:15" ht="15">
      <c r="A19" s="48"/>
      <c r="B19" s="74"/>
      <c r="C19" s="74"/>
      <c r="D19" s="74"/>
      <c r="E19" s="74"/>
      <c r="F19" s="74"/>
      <c r="G19" s="74"/>
      <c r="H19" s="74"/>
      <c r="I19" s="74"/>
      <c r="J19" s="74"/>
      <c r="K19" s="74"/>
      <c r="L19" s="74"/>
      <c r="M19" s="74"/>
      <c r="N19" s="74"/>
      <c r="O19" s="48"/>
    </row>
    <row r="20" spans="1:15" ht="18.75">
      <c r="A20" s="48"/>
      <c r="B20" s="74"/>
      <c r="C20" s="74"/>
      <c r="D20" s="74"/>
      <c r="E20" s="74"/>
      <c r="F20" s="74"/>
      <c r="G20" s="74"/>
      <c r="H20" s="74"/>
      <c r="I20" s="177" t="s">
        <v>332</v>
      </c>
      <c r="J20" s="180"/>
      <c r="K20" s="180"/>
      <c r="L20" s="180"/>
      <c r="M20" s="180"/>
      <c r="N20" s="74"/>
      <c r="O20" s="48"/>
    </row>
    <row r="21" spans="1:15" ht="15">
      <c r="A21" s="48"/>
      <c r="B21" s="74"/>
      <c r="C21" s="74"/>
      <c r="D21" s="74"/>
      <c r="E21" s="74"/>
      <c r="F21" s="74"/>
      <c r="G21" s="74"/>
      <c r="H21" s="74"/>
      <c r="I21" s="74"/>
      <c r="J21" s="74"/>
      <c r="K21" s="74"/>
      <c r="L21" s="74"/>
      <c r="M21" s="74"/>
      <c r="N21" s="74"/>
      <c r="O21" s="48"/>
    </row>
    <row r="22" spans="1:15" ht="15" customHeight="1">
      <c r="A22" s="48"/>
      <c r="B22" s="74"/>
      <c r="C22" s="74"/>
      <c r="D22" s="74"/>
      <c r="E22" s="74"/>
      <c r="F22" s="74"/>
      <c r="G22" s="74"/>
      <c r="H22" s="74"/>
      <c r="I22" s="173" t="s">
        <v>424</v>
      </c>
      <c r="J22" s="175"/>
      <c r="K22" s="175"/>
      <c r="L22" s="175"/>
      <c r="M22" s="74"/>
      <c r="N22" s="74"/>
      <c r="O22" s="48"/>
    </row>
    <row r="23" spans="1:15" ht="15" customHeight="1">
      <c r="A23" s="48"/>
      <c r="B23" s="74"/>
      <c r="C23" s="74"/>
      <c r="D23" s="74"/>
      <c r="E23" s="74"/>
      <c r="F23" s="74"/>
      <c r="G23" s="74"/>
      <c r="H23" s="74"/>
      <c r="I23" s="175"/>
      <c r="J23" s="175"/>
      <c r="K23" s="175"/>
      <c r="L23" s="175"/>
      <c r="M23" s="77" t="str">
        <f>CONCATENATE(ROUND(Data!C109,2),"kg")</f>
        <v>0kg</v>
      </c>
      <c r="N23" s="74"/>
      <c r="O23" s="48"/>
    </row>
    <row r="24" spans="1:15" ht="4.5" customHeight="1">
      <c r="A24" s="48"/>
      <c r="B24" s="74"/>
      <c r="C24" s="74"/>
      <c r="D24" s="74"/>
      <c r="E24" s="74"/>
      <c r="F24" s="74"/>
      <c r="G24" s="74"/>
      <c r="H24" s="74"/>
      <c r="I24" s="101"/>
      <c r="J24" s="76"/>
      <c r="K24" s="76"/>
      <c r="L24" s="76"/>
      <c r="M24" s="77"/>
      <c r="N24" s="74"/>
      <c r="O24" s="48"/>
    </row>
    <row r="25" spans="1:15" ht="15" customHeight="1">
      <c r="A25" s="48"/>
      <c r="B25" s="74"/>
      <c r="C25" s="74"/>
      <c r="D25" s="74"/>
      <c r="E25" s="74"/>
      <c r="F25" s="74"/>
      <c r="G25" s="74"/>
      <c r="H25" s="74"/>
      <c r="I25" s="173" t="s">
        <v>425</v>
      </c>
      <c r="J25" s="173"/>
      <c r="K25" s="173"/>
      <c r="L25" s="173"/>
      <c r="M25" s="77" t="e">
        <f>CONCATENATE(ROUND(Data!E109,0),"%")</f>
        <v>#DIV/0!</v>
      </c>
      <c r="N25" s="74"/>
      <c r="O25" s="48"/>
    </row>
    <row r="26" spans="1:15" ht="4.5" customHeight="1">
      <c r="A26" s="48"/>
      <c r="B26" s="74"/>
      <c r="C26" s="74"/>
      <c r="D26" s="74"/>
      <c r="E26" s="74"/>
      <c r="F26" s="74"/>
      <c r="G26" s="74"/>
      <c r="H26" s="74"/>
      <c r="I26" s="78"/>
      <c r="J26" s="76"/>
      <c r="K26" s="76"/>
      <c r="L26" s="76"/>
      <c r="M26" s="77"/>
      <c r="N26" s="74"/>
      <c r="O26" s="48"/>
    </row>
    <row r="27" spans="1:15" ht="15.75" customHeight="1">
      <c r="A27" s="48"/>
      <c r="B27" s="74"/>
      <c r="C27" s="74"/>
      <c r="D27" s="74"/>
      <c r="E27" s="74"/>
      <c r="F27" s="74"/>
      <c r="G27" s="74"/>
      <c r="H27" s="74"/>
      <c r="I27" s="173" t="s">
        <v>426</v>
      </c>
      <c r="J27" s="173"/>
      <c r="K27" s="173"/>
      <c r="L27" s="173"/>
      <c r="M27" s="100"/>
      <c r="N27" s="74"/>
      <c r="O27" s="48"/>
    </row>
    <row r="28" spans="1:15" ht="15.75" customHeight="1">
      <c r="A28" s="48"/>
      <c r="B28" s="74"/>
      <c r="C28" s="74"/>
      <c r="D28" s="74"/>
      <c r="E28" s="74"/>
      <c r="F28" s="74"/>
      <c r="G28" s="74"/>
      <c r="H28" s="74"/>
      <c r="I28" s="174"/>
      <c r="J28" s="174"/>
      <c r="K28" s="174"/>
      <c r="L28" s="174"/>
      <c r="M28" s="100" t="e">
        <f>Data!A138</f>
        <v>#DIV/0!</v>
      </c>
      <c r="N28" s="74"/>
      <c r="O28" s="48"/>
    </row>
    <row r="29" spans="1:15" ht="4.5" customHeight="1">
      <c r="A29" s="48"/>
      <c r="B29" s="74"/>
      <c r="C29" s="74"/>
      <c r="D29" s="74"/>
      <c r="E29" s="74"/>
      <c r="F29" s="74"/>
      <c r="G29" s="74"/>
      <c r="H29" s="74"/>
      <c r="I29" s="78"/>
      <c r="J29" s="76"/>
      <c r="K29" s="76"/>
      <c r="L29" s="76"/>
      <c r="M29" s="77"/>
      <c r="N29" s="74"/>
      <c r="O29" s="48"/>
    </row>
    <row r="30" spans="1:15" ht="15.75" customHeight="1">
      <c r="A30" s="48"/>
      <c r="B30" s="74"/>
      <c r="C30" s="74"/>
      <c r="D30" s="74"/>
      <c r="E30" s="74"/>
      <c r="F30" s="74"/>
      <c r="G30" s="74"/>
      <c r="H30" s="74"/>
      <c r="I30" s="173" t="s">
        <v>323</v>
      </c>
      <c r="J30" s="173"/>
      <c r="K30" s="173"/>
      <c r="L30" s="173"/>
      <c r="M30" s="99" t="str">
        <f>CONCATENATE(ROUND(Data!A140,2),"kg")</f>
        <v>0kg</v>
      </c>
      <c r="N30" s="74"/>
      <c r="O30" s="48"/>
    </row>
    <row r="31" spans="1:15" ht="15">
      <c r="A31" s="48"/>
      <c r="B31" s="74"/>
      <c r="C31" s="74"/>
      <c r="D31" s="74"/>
      <c r="E31" s="74"/>
      <c r="F31" s="74"/>
      <c r="G31" s="74"/>
      <c r="H31" s="74"/>
      <c r="I31" s="74"/>
      <c r="J31" s="74"/>
      <c r="K31" s="74"/>
      <c r="L31" s="74"/>
      <c r="M31" s="74"/>
      <c r="N31" s="74"/>
      <c r="O31" s="48"/>
    </row>
    <row r="32" spans="1:15" ht="15">
      <c r="A32" s="48"/>
      <c r="B32" s="74"/>
      <c r="C32" s="74"/>
      <c r="D32" s="74"/>
      <c r="E32" s="74"/>
      <c r="F32" s="74"/>
      <c r="G32" s="74"/>
      <c r="H32" s="74"/>
      <c r="I32" s="74"/>
      <c r="J32" s="74"/>
      <c r="K32" s="74"/>
      <c r="L32" s="74"/>
      <c r="M32" s="74"/>
      <c r="N32" s="74"/>
      <c r="O32" s="48"/>
    </row>
    <row r="33" spans="1:15" ht="15">
      <c r="A33" s="48"/>
      <c r="B33" s="74"/>
      <c r="C33" s="74"/>
      <c r="D33" s="74"/>
      <c r="E33" s="74"/>
      <c r="F33" s="74"/>
      <c r="G33" s="74"/>
      <c r="H33" s="74"/>
      <c r="I33" s="74"/>
      <c r="J33" s="74"/>
      <c r="K33" s="74"/>
      <c r="L33" s="74"/>
      <c r="M33" s="74"/>
      <c r="N33" s="74"/>
      <c r="O33" s="48"/>
    </row>
    <row r="34" spans="1:15" ht="6" customHeight="1">
      <c r="A34" s="48"/>
      <c r="B34" s="74"/>
      <c r="C34" s="74"/>
      <c r="D34" s="74"/>
      <c r="E34" s="74"/>
      <c r="F34" s="74"/>
      <c r="G34" s="74"/>
      <c r="H34" s="74"/>
      <c r="I34" s="74"/>
      <c r="J34" s="74"/>
      <c r="K34" s="74"/>
      <c r="L34" s="74"/>
      <c r="M34" s="74"/>
      <c r="N34" s="74"/>
      <c r="O34" s="48"/>
    </row>
    <row r="35" spans="1:15" ht="4.5" customHeight="1">
      <c r="A35" s="48"/>
      <c r="B35" s="74"/>
      <c r="C35" s="43"/>
      <c r="D35" s="43"/>
      <c r="E35" s="43"/>
      <c r="F35" s="43"/>
      <c r="G35" s="43"/>
      <c r="H35" s="43"/>
      <c r="I35" s="43"/>
      <c r="J35" s="43"/>
      <c r="K35" s="43"/>
      <c r="L35" s="43"/>
      <c r="M35" s="43"/>
      <c r="N35" s="74"/>
      <c r="O35" s="48"/>
    </row>
    <row r="36" spans="1:15" ht="4.5" customHeight="1">
      <c r="A36" s="48"/>
      <c r="B36" s="74"/>
      <c r="C36" s="74"/>
      <c r="D36" s="74"/>
      <c r="E36" s="74"/>
      <c r="F36" s="74"/>
      <c r="G36" s="74"/>
      <c r="H36" s="74"/>
      <c r="I36" s="74"/>
      <c r="J36" s="74"/>
      <c r="K36" s="74"/>
      <c r="L36" s="74"/>
      <c r="M36" s="74"/>
      <c r="N36" s="74"/>
      <c r="O36" s="48"/>
    </row>
    <row r="37" spans="1:15" ht="18.75" customHeight="1">
      <c r="A37" s="48"/>
      <c r="B37" s="74"/>
      <c r="C37" s="74"/>
      <c r="D37" s="74"/>
      <c r="E37" s="74"/>
      <c r="F37" s="74"/>
      <c r="G37" s="74"/>
      <c r="H37" s="74"/>
      <c r="I37" s="176" t="s">
        <v>333</v>
      </c>
      <c r="J37" s="177"/>
      <c r="K37" s="177"/>
      <c r="L37" s="177"/>
      <c r="M37" s="177"/>
      <c r="N37" s="74"/>
      <c r="O37" s="48"/>
    </row>
    <row r="38" spans="1:15" ht="15">
      <c r="A38" s="48"/>
      <c r="B38" s="74"/>
      <c r="C38" s="74"/>
      <c r="D38" s="74"/>
      <c r="E38" s="74"/>
      <c r="F38" s="74"/>
      <c r="G38" s="74"/>
      <c r="H38" s="74"/>
      <c r="I38" s="74"/>
      <c r="J38" s="74"/>
      <c r="K38" s="74"/>
      <c r="L38" s="74"/>
      <c r="M38" s="74"/>
      <c r="N38" s="74"/>
      <c r="O38" s="48"/>
    </row>
    <row r="39" spans="1:15" ht="15.75" customHeight="1">
      <c r="A39" s="48"/>
      <c r="B39" s="74"/>
      <c r="C39" s="74"/>
      <c r="D39" s="74"/>
      <c r="E39" s="74"/>
      <c r="F39" s="74"/>
      <c r="G39" s="74"/>
      <c r="H39" s="74"/>
      <c r="I39" s="173" t="s">
        <v>424</v>
      </c>
      <c r="J39" s="175"/>
      <c r="K39" s="175"/>
      <c r="L39" s="175"/>
      <c r="M39" s="77"/>
      <c r="N39" s="74"/>
      <c r="O39" s="48"/>
    </row>
    <row r="40" spans="1:15" ht="15.75">
      <c r="A40" s="48"/>
      <c r="B40" s="74"/>
      <c r="C40" s="74"/>
      <c r="D40" s="74"/>
      <c r="E40" s="74"/>
      <c r="F40" s="74"/>
      <c r="G40" s="74"/>
      <c r="H40" s="74"/>
      <c r="I40" s="175"/>
      <c r="J40" s="175"/>
      <c r="K40" s="175"/>
      <c r="L40" s="175"/>
      <c r="M40" s="77" t="str">
        <f>CONCATENATE(ROUND(Data!C110,2),"kg")</f>
        <v>0kg</v>
      </c>
      <c r="N40" s="74"/>
      <c r="O40" s="48"/>
    </row>
    <row r="41" spans="1:15" ht="4.5" customHeight="1">
      <c r="A41" s="48"/>
      <c r="B41" s="74"/>
      <c r="C41" s="74"/>
      <c r="D41" s="74"/>
      <c r="E41" s="74"/>
      <c r="F41" s="74"/>
      <c r="G41" s="74"/>
      <c r="H41" s="74"/>
      <c r="I41" s="78"/>
      <c r="J41" s="76"/>
      <c r="K41" s="76"/>
      <c r="L41" s="76"/>
      <c r="M41" s="77"/>
      <c r="N41" s="74"/>
      <c r="O41" s="48"/>
    </row>
    <row r="42" spans="1:15" ht="15.75" customHeight="1">
      <c r="A42" s="48"/>
      <c r="B42" s="74"/>
      <c r="C42" s="74"/>
      <c r="D42" s="74"/>
      <c r="E42" s="74"/>
      <c r="F42" s="74"/>
      <c r="G42" s="74"/>
      <c r="H42" s="74"/>
      <c r="I42" s="173" t="s">
        <v>348</v>
      </c>
      <c r="J42" s="173"/>
      <c r="K42" s="173"/>
      <c r="L42" s="173"/>
      <c r="M42" s="77" t="e">
        <f>CONCATENATE(ROUND(Data!E110,0),"%")</f>
        <v>#DIV/0!</v>
      </c>
      <c r="N42" s="74"/>
      <c r="O42" s="48"/>
    </row>
    <row r="43" spans="1:15" ht="4.5" customHeight="1">
      <c r="A43" s="48"/>
      <c r="B43" s="74"/>
      <c r="C43" s="74"/>
      <c r="D43" s="74"/>
      <c r="E43" s="74"/>
      <c r="F43" s="74"/>
      <c r="G43" s="74"/>
      <c r="H43" s="74"/>
      <c r="I43" s="78"/>
      <c r="J43" s="76"/>
      <c r="K43" s="76"/>
      <c r="L43" s="76"/>
      <c r="M43" s="77"/>
      <c r="N43" s="74"/>
      <c r="O43" s="48"/>
    </row>
    <row r="44" spans="1:15" ht="15.75" customHeight="1">
      <c r="A44" s="48"/>
      <c r="B44" s="74"/>
      <c r="C44" s="74"/>
      <c r="D44" s="74"/>
      <c r="E44" s="74"/>
      <c r="F44" s="74"/>
      <c r="G44" s="74"/>
      <c r="H44" s="74"/>
      <c r="I44" s="173" t="s">
        <v>427</v>
      </c>
      <c r="J44" s="173"/>
      <c r="K44" s="173"/>
      <c r="L44" s="173"/>
      <c r="M44" s="100"/>
      <c r="N44" s="74"/>
      <c r="O44" s="48"/>
    </row>
    <row r="45" spans="1:15" ht="15.75" customHeight="1">
      <c r="A45" s="48"/>
      <c r="B45" s="74"/>
      <c r="C45" s="74"/>
      <c r="D45" s="74"/>
      <c r="E45" s="74"/>
      <c r="F45" s="74"/>
      <c r="G45" s="74"/>
      <c r="H45" s="74"/>
      <c r="I45" s="174"/>
      <c r="J45" s="174"/>
      <c r="K45" s="174"/>
      <c r="L45" s="174"/>
      <c r="M45" s="100" t="e">
        <f>Data!A142</f>
        <v>#DIV/0!</v>
      </c>
      <c r="N45" s="74"/>
      <c r="O45" s="48"/>
    </row>
    <row r="46" spans="1:17" ht="4.5" customHeight="1">
      <c r="A46" s="48"/>
      <c r="B46" s="74"/>
      <c r="C46" s="74"/>
      <c r="D46" s="74"/>
      <c r="E46" s="74"/>
      <c r="F46" s="74"/>
      <c r="G46" s="74"/>
      <c r="H46" s="74"/>
      <c r="I46" s="78"/>
      <c r="J46" s="76"/>
      <c r="K46" s="76"/>
      <c r="L46" s="76"/>
      <c r="M46" s="77"/>
      <c r="N46" s="74"/>
      <c r="O46" s="48"/>
      <c r="Q46" s="73"/>
    </row>
    <row r="47" spans="1:17" ht="15.75" customHeight="1">
      <c r="A47" s="48"/>
      <c r="B47" s="74"/>
      <c r="C47" s="74"/>
      <c r="D47" s="74"/>
      <c r="E47" s="74"/>
      <c r="F47" s="74"/>
      <c r="G47" s="74"/>
      <c r="H47" s="74"/>
      <c r="I47" s="173" t="s">
        <v>324</v>
      </c>
      <c r="J47" s="173"/>
      <c r="K47" s="173"/>
      <c r="L47" s="173"/>
      <c r="M47" s="77" t="str">
        <f>CONCATENATE(ROUND(Data!A144,2),"kg")</f>
        <v>0kg</v>
      </c>
      <c r="N47" s="74"/>
      <c r="O47" s="48"/>
      <c r="Q47" s="73"/>
    </row>
    <row r="48" spans="1:15" ht="15">
      <c r="A48" s="48"/>
      <c r="B48" s="74"/>
      <c r="C48" s="74"/>
      <c r="D48" s="74"/>
      <c r="E48" s="74"/>
      <c r="F48" s="74"/>
      <c r="G48" s="74"/>
      <c r="H48" s="74"/>
      <c r="I48" s="74"/>
      <c r="J48" s="74"/>
      <c r="K48" s="74"/>
      <c r="L48" s="74"/>
      <c r="M48" s="74"/>
      <c r="N48" s="74"/>
      <c r="O48" s="48"/>
    </row>
    <row r="49" spans="1:15" ht="15">
      <c r="A49" s="48"/>
      <c r="B49" s="74"/>
      <c r="C49" s="74"/>
      <c r="D49" s="74"/>
      <c r="E49" s="74"/>
      <c r="F49" s="74"/>
      <c r="G49" s="74"/>
      <c r="H49" s="74"/>
      <c r="I49" s="74"/>
      <c r="J49" s="74"/>
      <c r="K49" s="74"/>
      <c r="L49" s="74"/>
      <c r="M49" s="74"/>
      <c r="N49" s="74"/>
      <c r="O49" s="48"/>
    </row>
    <row r="50" spans="1:15" ht="15">
      <c r="A50" s="48"/>
      <c r="B50" s="74"/>
      <c r="C50" s="74"/>
      <c r="D50" s="74"/>
      <c r="E50" s="74"/>
      <c r="F50" s="74"/>
      <c r="G50" s="74"/>
      <c r="H50" s="74"/>
      <c r="I50" s="74"/>
      <c r="J50" s="74"/>
      <c r="K50" s="74"/>
      <c r="L50" s="74"/>
      <c r="M50" s="74"/>
      <c r="N50" s="74"/>
      <c r="O50" s="48"/>
    </row>
    <row r="51" spans="1:15" ht="4.5" customHeight="1">
      <c r="A51" s="48"/>
      <c r="B51" s="74"/>
      <c r="C51" s="74"/>
      <c r="D51" s="74"/>
      <c r="E51" s="74"/>
      <c r="F51" s="74"/>
      <c r="G51" s="74"/>
      <c r="H51" s="74"/>
      <c r="I51" s="74"/>
      <c r="J51" s="74"/>
      <c r="K51" s="74"/>
      <c r="L51" s="74"/>
      <c r="M51" s="74"/>
      <c r="N51" s="74"/>
      <c r="O51" s="48"/>
    </row>
    <row r="52" spans="1:15" ht="4.5" customHeight="1">
      <c r="A52" s="48"/>
      <c r="B52" s="74"/>
      <c r="C52" s="43"/>
      <c r="D52" s="43"/>
      <c r="E52" s="43"/>
      <c r="F52" s="43"/>
      <c r="G52" s="43"/>
      <c r="H52" s="43"/>
      <c r="I52" s="43"/>
      <c r="J52" s="43"/>
      <c r="K52" s="43"/>
      <c r="L52" s="43"/>
      <c r="M52" s="43"/>
      <c r="N52" s="74"/>
      <c r="O52" s="48"/>
    </row>
    <row r="53" spans="1:15" ht="4.5" customHeight="1">
      <c r="A53" s="48"/>
      <c r="B53" s="74"/>
      <c r="C53" s="74"/>
      <c r="D53" s="74"/>
      <c r="E53" s="74"/>
      <c r="F53" s="74"/>
      <c r="G53" s="74"/>
      <c r="H53" s="74"/>
      <c r="I53" s="74"/>
      <c r="J53" s="74"/>
      <c r="K53" s="74"/>
      <c r="L53" s="74"/>
      <c r="M53" s="74"/>
      <c r="N53" s="74"/>
      <c r="O53" s="48"/>
    </row>
    <row r="54" spans="1:15" ht="18.75" customHeight="1">
      <c r="A54" s="48"/>
      <c r="B54" s="74"/>
      <c r="C54" s="74"/>
      <c r="D54" s="74"/>
      <c r="E54" s="74"/>
      <c r="F54" s="74"/>
      <c r="G54" s="74"/>
      <c r="H54" s="74"/>
      <c r="I54" s="181" t="s">
        <v>423</v>
      </c>
      <c r="J54" s="182"/>
      <c r="K54" s="182"/>
      <c r="L54" s="182"/>
      <c r="M54" s="182"/>
      <c r="N54" s="74"/>
      <c r="O54" s="48"/>
    </row>
    <row r="55" spans="1:15" ht="15">
      <c r="A55" s="48"/>
      <c r="B55" s="74"/>
      <c r="C55" s="74"/>
      <c r="D55" s="74"/>
      <c r="E55" s="74"/>
      <c r="F55" s="74"/>
      <c r="G55" s="74"/>
      <c r="H55" s="74"/>
      <c r="I55" s="166"/>
      <c r="J55" s="166"/>
      <c r="K55" s="166"/>
      <c r="L55" s="166"/>
      <c r="M55" s="166"/>
      <c r="N55" s="74"/>
      <c r="O55" s="48"/>
    </row>
    <row r="56" spans="1:15" ht="15">
      <c r="A56" s="48"/>
      <c r="B56" s="74"/>
      <c r="C56" s="74"/>
      <c r="D56" s="74"/>
      <c r="E56" s="74"/>
      <c r="F56" s="74"/>
      <c r="G56" s="74"/>
      <c r="H56" s="74"/>
      <c r="I56" s="74"/>
      <c r="J56" s="74"/>
      <c r="K56" s="74"/>
      <c r="L56" s="74"/>
      <c r="M56" s="74"/>
      <c r="N56" s="74"/>
      <c r="O56" s="48"/>
    </row>
    <row r="57" spans="1:15" ht="15.75" customHeight="1">
      <c r="A57" s="48"/>
      <c r="B57" s="74"/>
      <c r="C57" s="74"/>
      <c r="D57" s="74"/>
      <c r="E57" s="74"/>
      <c r="F57" s="74"/>
      <c r="G57" s="74"/>
      <c r="H57" s="74"/>
      <c r="I57" s="173" t="s">
        <v>424</v>
      </c>
      <c r="J57" s="175"/>
      <c r="K57" s="175"/>
      <c r="L57" s="175"/>
      <c r="M57" s="77"/>
      <c r="N57" s="74"/>
      <c r="O57" s="48"/>
    </row>
    <row r="58" spans="1:15" ht="15.75">
      <c r="A58" s="48"/>
      <c r="B58" s="74"/>
      <c r="C58" s="74"/>
      <c r="D58" s="74"/>
      <c r="E58" s="74"/>
      <c r="F58" s="74"/>
      <c r="G58" s="74"/>
      <c r="H58" s="74"/>
      <c r="I58" s="175"/>
      <c r="J58" s="175"/>
      <c r="K58" s="175"/>
      <c r="L58" s="175"/>
      <c r="M58" s="77" t="str">
        <f>CONCATENATE(ROUND(Data!C113,2),"kg")</f>
        <v>0kg</v>
      </c>
      <c r="N58" s="74"/>
      <c r="O58" s="48"/>
    </row>
    <row r="59" spans="1:15" ht="4.5" customHeight="1">
      <c r="A59" s="48"/>
      <c r="B59" s="74"/>
      <c r="C59" s="74"/>
      <c r="D59" s="74"/>
      <c r="E59" s="74"/>
      <c r="F59" s="74"/>
      <c r="G59" s="74"/>
      <c r="H59" s="74"/>
      <c r="I59" s="78"/>
      <c r="J59" s="76"/>
      <c r="K59" s="76"/>
      <c r="L59" s="76"/>
      <c r="M59" s="77"/>
      <c r="N59" s="74"/>
      <c r="O59" s="48"/>
    </row>
    <row r="60" spans="1:15" ht="15.75" customHeight="1">
      <c r="A60" s="48"/>
      <c r="B60" s="74"/>
      <c r="C60" s="74"/>
      <c r="D60" s="74"/>
      <c r="E60" s="74"/>
      <c r="F60" s="74"/>
      <c r="G60" s="74"/>
      <c r="H60" s="74"/>
      <c r="I60" s="173" t="s">
        <v>348</v>
      </c>
      <c r="J60" s="173"/>
      <c r="K60" s="173"/>
      <c r="L60" s="173"/>
      <c r="M60" s="77" t="e">
        <f>CONCATENATE(ROUND(Data!E113,0),"%")</f>
        <v>#DIV/0!</v>
      </c>
      <c r="N60" s="74"/>
      <c r="O60" s="48"/>
    </row>
    <row r="61" spans="1:15" ht="4.5" customHeight="1">
      <c r="A61" s="48"/>
      <c r="B61" s="74"/>
      <c r="C61" s="74"/>
      <c r="D61" s="74"/>
      <c r="E61" s="74"/>
      <c r="F61" s="74"/>
      <c r="G61" s="74"/>
      <c r="H61" s="74"/>
      <c r="I61" s="78"/>
      <c r="J61" s="76"/>
      <c r="K61" s="76"/>
      <c r="L61" s="76"/>
      <c r="M61" s="77"/>
      <c r="N61" s="74"/>
      <c r="O61" s="48"/>
    </row>
    <row r="62" spans="1:15" ht="15.75" customHeight="1">
      <c r="A62" s="48"/>
      <c r="B62" s="74"/>
      <c r="C62" s="74"/>
      <c r="D62" s="74"/>
      <c r="E62" s="74"/>
      <c r="F62" s="74"/>
      <c r="G62" s="74"/>
      <c r="H62" s="74"/>
      <c r="I62" s="173" t="s">
        <v>428</v>
      </c>
      <c r="J62" s="173"/>
      <c r="K62" s="173"/>
      <c r="L62" s="173"/>
      <c r="M62" s="79"/>
      <c r="N62" s="74"/>
      <c r="O62" s="48"/>
    </row>
    <row r="63" spans="1:15" ht="15.75">
      <c r="A63" s="48"/>
      <c r="B63" s="74"/>
      <c r="C63" s="74"/>
      <c r="D63" s="74"/>
      <c r="E63" s="74"/>
      <c r="F63" s="74"/>
      <c r="G63" s="74"/>
      <c r="H63" s="74"/>
      <c r="I63" s="174"/>
      <c r="J63" s="174"/>
      <c r="K63" s="174"/>
      <c r="L63" s="174"/>
      <c r="M63" s="102" t="e">
        <f>Data!A146</f>
        <v>#DIV/0!</v>
      </c>
      <c r="N63" s="74"/>
      <c r="O63" s="48"/>
    </row>
    <row r="64" spans="1:15" ht="15.75">
      <c r="A64" s="48"/>
      <c r="B64" s="74"/>
      <c r="C64" s="74"/>
      <c r="D64" s="74"/>
      <c r="E64" s="74"/>
      <c r="F64" s="74"/>
      <c r="G64" s="74"/>
      <c r="H64" s="74"/>
      <c r="I64" s="75"/>
      <c r="J64" s="76"/>
      <c r="K64" s="76"/>
      <c r="L64" s="76"/>
      <c r="M64" s="77"/>
      <c r="N64" s="74"/>
      <c r="O64" s="48"/>
    </row>
    <row r="65" spans="1:15" ht="15">
      <c r="A65" s="48"/>
      <c r="B65" s="74"/>
      <c r="C65" s="74"/>
      <c r="D65" s="74"/>
      <c r="E65" s="74"/>
      <c r="F65" s="74"/>
      <c r="G65" s="74"/>
      <c r="H65" s="74"/>
      <c r="I65" s="74"/>
      <c r="J65" s="74"/>
      <c r="K65" s="74"/>
      <c r="L65" s="74"/>
      <c r="M65" s="74"/>
      <c r="N65" s="74"/>
      <c r="O65" s="48"/>
    </row>
    <row r="66" spans="1:15" ht="15">
      <c r="A66" s="48"/>
      <c r="B66" s="74"/>
      <c r="C66" s="74"/>
      <c r="D66" s="74"/>
      <c r="E66" s="74"/>
      <c r="F66" s="74"/>
      <c r="G66" s="74"/>
      <c r="H66" s="74"/>
      <c r="I66" s="74"/>
      <c r="J66" s="74"/>
      <c r="K66" s="74"/>
      <c r="L66" s="74"/>
      <c r="M66" s="74"/>
      <c r="N66" s="74"/>
      <c r="O66" s="48"/>
    </row>
    <row r="67" spans="1:15" ht="6.75" customHeight="1">
      <c r="A67" s="48"/>
      <c r="B67" s="74"/>
      <c r="C67" s="74"/>
      <c r="D67" s="74"/>
      <c r="E67" s="74"/>
      <c r="F67" s="74"/>
      <c r="G67" s="74"/>
      <c r="H67" s="74"/>
      <c r="I67" s="74"/>
      <c r="J67" s="74"/>
      <c r="K67" s="74"/>
      <c r="L67" s="74"/>
      <c r="M67" s="74"/>
      <c r="N67" s="74"/>
      <c r="O67" s="48"/>
    </row>
    <row r="68" spans="1:15" ht="4.5" customHeight="1">
      <c r="A68" s="48"/>
      <c r="B68" s="74"/>
      <c r="C68" s="43"/>
      <c r="D68" s="43"/>
      <c r="E68" s="43"/>
      <c r="F68" s="43"/>
      <c r="G68" s="43"/>
      <c r="H68" s="43"/>
      <c r="I68" s="43"/>
      <c r="J68" s="43"/>
      <c r="K68" s="43"/>
      <c r="L68" s="43"/>
      <c r="M68" s="43"/>
      <c r="N68" s="74"/>
      <c r="O68" s="48"/>
    </row>
    <row r="69" spans="1:15" ht="4.5" customHeight="1">
      <c r="A69" s="48"/>
      <c r="B69" s="74"/>
      <c r="C69" s="74"/>
      <c r="D69" s="74"/>
      <c r="E69" s="74"/>
      <c r="F69" s="74"/>
      <c r="G69" s="74"/>
      <c r="H69" s="74"/>
      <c r="I69" s="74"/>
      <c r="J69" s="74"/>
      <c r="K69" s="74"/>
      <c r="L69" s="74"/>
      <c r="M69" s="74"/>
      <c r="N69" s="74"/>
      <c r="O69" s="48"/>
    </row>
    <row r="70" spans="1:15" ht="18.75" customHeight="1">
      <c r="A70" s="48"/>
      <c r="B70" s="74"/>
      <c r="C70" s="74"/>
      <c r="D70" s="74"/>
      <c r="E70" s="74"/>
      <c r="F70" s="74"/>
      <c r="G70" s="74"/>
      <c r="H70" s="74"/>
      <c r="I70" s="176" t="s">
        <v>334</v>
      </c>
      <c r="J70" s="177"/>
      <c r="K70" s="177"/>
      <c r="L70" s="177"/>
      <c r="M70" s="177"/>
      <c r="N70" s="74"/>
      <c r="O70" s="48"/>
    </row>
    <row r="71" spans="1:15" ht="15">
      <c r="A71" s="48"/>
      <c r="B71" s="74"/>
      <c r="C71" s="74"/>
      <c r="D71" s="74"/>
      <c r="E71" s="74"/>
      <c r="F71" s="74"/>
      <c r="G71" s="74"/>
      <c r="H71" s="74"/>
      <c r="I71" s="74"/>
      <c r="J71" s="74"/>
      <c r="K71" s="74"/>
      <c r="L71" s="74"/>
      <c r="M71" s="74"/>
      <c r="N71" s="74"/>
      <c r="O71" s="48"/>
    </row>
    <row r="72" spans="1:15" ht="15.75" customHeight="1">
      <c r="A72" s="48"/>
      <c r="B72" s="74"/>
      <c r="C72" s="74"/>
      <c r="D72" s="74"/>
      <c r="E72" s="74"/>
      <c r="F72" s="74"/>
      <c r="G72" s="74"/>
      <c r="H72" s="74"/>
      <c r="I72" s="173" t="s">
        <v>424</v>
      </c>
      <c r="J72" s="175"/>
      <c r="K72" s="175"/>
      <c r="L72" s="175"/>
      <c r="M72" s="77"/>
      <c r="N72" s="74"/>
      <c r="O72" s="48"/>
    </row>
    <row r="73" spans="1:15" ht="15.75">
      <c r="A73" s="48"/>
      <c r="B73" s="74"/>
      <c r="C73" s="74"/>
      <c r="D73" s="74"/>
      <c r="E73" s="74"/>
      <c r="F73" s="74"/>
      <c r="G73" s="74"/>
      <c r="H73" s="74"/>
      <c r="I73" s="175"/>
      <c r="J73" s="175"/>
      <c r="K73" s="175"/>
      <c r="L73" s="175"/>
      <c r="M73" s="77" t="str">
        <f>CONCATENATE(ROUND(Data!C116,2),"kg")</f>
        <v>0kg</v>
      </c>
      <c r="N73" s="74"/>
      <c r="O73" s="48"/>
    </row>
    <row r="74" spans="1:15" ht="4.5" customHeight="1">
      <c r="A74" s="48"/>
      <c r="B74" s="74"/>
      <c r="C74" s="74"/>
      <c r="D74" s="74"/>
      <c r="E74" s="74"/>
      <c r="F74" s="74"/>
      <c r="G74" s="74"/>
      <c r="H74" s="74"/>
      <c r="I74" s="78"/>
      <c r="J74" s="76"/>
      <c r="K74" s="76"/>
      <c r="L74" s="76"/>
      <c r="M74" s="77"/>
      <c r="N74" s="74"/>
      <c r="O74" s="48"/>
    </row>
    <row r="75" spans="1:15" ht="15.75" customHeight="1">
      <c r="A75" s="48"/>
      <c r="B75" s="74"/>
      <c r="C75" s="74"/>
      <c r="D75" s="74"/>
      <c r="E75" s="74"/>
      <c r="F75" s="74"/>
      <c r="G75" s="74"/>
      <c r="H75" s="74"/>
      <c r="I75" s="173" t="s">
        <v>348</v>
      </c>
      <c r="J75" s="173"/>
      <c r="K75" s="173"/>
      <c r="L75" s="173"/>
      <c r="M75" s="77" t="e">
        <f>CONCATENATE(ROUND(Data!E116,0),"%")</f>
        <v>#DIV/0!</v>
      </c>
      <c r="N75" s="74"/>
      <c r="O75" s="48"/>
    </row>
    <row r="76" spans="1:15" ht="4.5" customHeight="1">
      <c r="A76" s="48"/>
      <c r="B76" s="74"/>
      <c r="C76" s="74"/>
      <c r="D76" s="74"/>
      <c r="E76" s="74"/>
      <c r="F76" s="74"/>
      <c r="G76" s="74"/>
      <c r="H76" s="74"/>
      <c r="I76" s="78"/>
      <c r="J76" s="76"/>
      <c r="K76" s="76"/>
      <c r="L76" s="76"/>
      <c r="M76" s="77"/>
      <c r="N76" s="74"/>
      <c r="O76" s="48"/>
    </row>
    <row r="77" spans="1:15" ht="15.75">
      <c r="A77" s="48"/>
      <c r="B77" s="74"/>
      <c r="C77" s="74"/>
      <c r="D77" s="74"/>
      <c r="E77" s="74"/>
      <c r="F77" s="74"/>
      <c r="G77" s="74"/>
      <c r="H77" s="74"/>
      <c r="I77" s="75" t="e">
        <f>IF(Data!M78&gt;0,"Carbon emissions per hour of heating","")</f>
        <v>#DIV/0!</v>
      </c>
      <c r="J77" s="76"/>
      <c r="K77" s="76"/>
      <c r="L77" s="76"/>
      <c r="M77" s="80" t="e">
        <f>IF(Data!M78&gt;0,Data!M78,"")</f>
        <v>#DIV/0!</v>
      </c>
      <c r="N77" s="74"/>
      <c r="O77" s="48"/>
    </row>
    <row r="78" spans="1:15" ht="15.75">
      <c r="A78" s="48"/>
      <c r="B78" s="74"/>
      <c r="C78" s="74"/>
      <c r="D78" s="74"/>
      <c r="E78" s="74"/>
      <c r="F78" s="74"/>
      <c r="G78" s="74"/>
      <c r="H78" s="74"/>
      <c r="I78" s="78"/>
      <c r="J78" s="76"/>
      <c r="K78" s="76"/>
      <c r="L78" s="76"/>
      <c r="M78" s="77"/>
      <c r="N78" s="74"/>
      <c r="O78" s="48"/>
    </row>
    <row r="79" spans="1:15" ht="15.75">
      <c r="A79" s="48"/>
      <c r="B79" s="74"/>
      <c r="C79" s="74"/>
      <c r="D79" s="74"/>
      <c r="E79" s="74"/>
      <c r="F79" s="74"/>
      <c r="G79" s="74"/>
      <c r="H79" s="74"/>
      <c r="I79" s="75"/>
      <c r="J79" s="76"/>
      <c r="K79" s="76"/>
      <c r="L79" s="76"/>
      <c r="M79" s="77"/>
      <c r="N79" s="74"/>
      <c r="O79" s="48"/>
    </row>
    <row r="80" spans="1:15" ht="15">
      <c r="A80" s="48"/>
      <c r="B80" s="74"/>
      <c r="C80" s="74"/>
      <c r="D80" s="74"/>
      <c r="E80" s="74"/>
      <c r="F80" s="74"/>
      <c r="G80" s="74"/>
      <c r="H80" s="74"/>
      <c r="I80" s="74"/>
      <c r="J80" s="74"/>
      <c r="K80" s="74"/>
      <c r="L80" s="74"/>
      <c r="M80" s="74"/>
      <c r="N80" s="74"/>
      <c r="O80" s="48"/>
    </row>
    <row r="81" spans="1:15" ht="15">
      <c r="A81" s="48"/>
      <c r="B81" s="74"/>
      <c r="C81" s="74"/>
      <c r="D81" s="74"/>
      <c r="E81" s="74"/>
      <c r="F81" s="74"/>
      <c r="G81" s="74"/>
      <c r="H81" s="74"/>
      <c r="I81" s="74"/>
      <c r="J81" s="74"/>
      <c r="K81" s="74"/>
      <c r="L81" s="74"/>
      <c r="M81" s="74"/>
      <c r="N81" s="74"/>
      <c r="O81" s="48"/>
    </row>
    <row r="82" spans="1:15" ht="15">
      <c r="A82" s="48"/>
      <c r="B82" s="74"/>
      <c r="C82" s="74"/>
      <c r="D82" s="74"/>
      <c r="E82" s="74"/>
      <c r="F82" s="74"/>
      <c r="G82" s="74"/>
      <c r="H82" s="74"/>
      <c r="I82" s="74"/>
      <c r="J82" s="74"/>
      <c r="K82" s="74"/>
      <c r="L82" s="74"/>
      <c r="M82" s="74"/>
      <c r="N82" s="74"/>
      <c r="O82" s="48"/>
    </row>
    <row r="83" spans="1:15" ht="6.75" customHeight="1">
      <c r="A83" s="48"/>
      <c r="B83" s="74"/>
      <c r="C83" s="74"/>
      <c r="D83" s="74"/>
      <c r="E83" s="74"/>
      <c r="F83" s="74"/>
      <c r="G83" s="74"/>
      <c r="H83" s="74"/>
      <c r="I83" s="74"/>
      <c r="J83" s="74"/>
      <c r="K83" s="74"/>
      <c r="L83" s="74"/>
      <c r="M83" s="74"/>
      <c r="N83" s="74"/>
      <c r="O83" s="48"/>
    </row>
    <row r="84" spans="1:15" ht="4.5" customHeight="1">
      <c r="A84" s="48"/>
      <c r="B84" s="74"/>
      <c r="C84" s="43"/>
      <c r="D84" s="43"/>
      <c r="E84" s="43"/>
      <c r="F84" s="43"/>
      <c r="G84" s="43"/>
      <c r="H84" s="43"/>
      <c r="I84" s="43"/>
      <c r="J84" s="43"/>
      <c r="K84" s="43"/>
      <c r="L84" s="43"/>
      <c r="M84" s="43"/>
      <c r="N84" s="74"/>
      <c r="O84" s="48"/>
    </row>
    <row r="85" spans="1:15" ht="4.5" customHeight="1">
      <c r="A85" s="48"/>
      <c r="B85" s="74"/>
      <c r="C85" s="74"/>
      <c r="D85" s="74"/>
      <c r="E85" s="74"/>
      <c r="F85" s="74"/>
      <c r="G85" s="74"/>
      <c r="H85" s="74"/>
      <c r="I85" s="74"/>
      <c r="J85" s="74"/>
      <c r="K85" s="74"/>
      <c r="L85" s="74"/>
      <c r="M85" s="74"/>
      <c r="N85" s="74"/>
      <c r="O85" s="48"/>
    </row>
    <row r="86" spans="1:15" ht="18.75" customHeight="1">
      <c r="A86" s="48"/>
      <c r="B86" s="74"/>
      <c r="C86" s="74"/>
      <c r="D86" s="74"/>
      <c r="E86" s="74"/>
      <c r="F86" s="74"/>
      <c r="G86" s="74"/>
      <c r="H86" s="74"/>
      <c r="I86" s="176" t="s">
        <v>335</v>
      </c>
      <c r="J86" s="179"/>
      <c r="K86" s="179"/>
      <c r="L86" s="179"/>
      <c r="M86" s="179"/>
      <c r="N86" s="74"/>
      <c r="O86" s="48"/>
    </row>
    <row r="87" spans="1:15" ht="15">
      <c r="A87" s="48"/>
      <c r="B87" s="74"/>
      <c r="C87" s="74"/>
      <c r="D87" s="74"/>
      <c r="E87" s="74"/>
      <c r="F87" s="74"/>
      <c r="G87" s="74"/>
      <c r="H87" s="74"/>
      <c r="I87" s="74"/>
      <c r="J87" s="74"/>
      <c r="K87" s="74"/>
      <c r="L87" s="74"/>
      <c r="M87" s="74"/>
      <c r="N87" s="74"/>
      <c r="O87" s="48"/>
    </row>
    <row r="88" spans="1:15" ht="15.75" customHeight="1">
      <c r="A88" s="48"/>
      <c r="B88" s="74"/>
      <c r="C88" s="74"/>
      <c r="D88" s="74"/>
      <c r="E88" s="74"/>
      <c r="F88" s="74"/>
      <c r="G88" s="74"/>
      <c r="H88" s="74"/>
      <c r="I88" s="173" t="s">
        <v>424</v>
      </c>
      <c r="J88" s="175"/>
      <c r="K88" s="175"/>
      <c r="L88" s="175"/>
      <c r="M88" s="77"/>
      <c r="N88" s="74"/>
      <c r="O88" s="48"/>
    </row>
    <row r="89" spans="1:15" ht="15.75">
      <c r="A89" s="48"/>
      <c r="B89" s="74"/>
      <c r="C89" s="74"/>
      <c r="D89" s="74"/>
      <c r="E89" s="74"/>
      <c r="F89" s="74"/>
      <c r="G89" s="74"/>
      <c r="H89" s="74"/>
      <c r="I89" s="175"/>
      <c r="J89" s="175"/>
      <c r="K89" s="175"/>
      <c r="L89" s="175"/>
      <c r="M89" s="77" t="str">
        <f>CONCATENATE(ROUND(Data!C117,2),"kg")</f>
        <v>0kg</v>
      </c>
      <c r="N89" s="74"/>
      <c r="O89" s="48"/>
    </row>
    <row r="90" spans="1:15" ht="4.5" customHeight="1">
      <c r="A90" s="48"/>
      <c r="B90" s="74"/>
      <c r="C90" s="74"/>
      <c r="D90" s="74"/>
      <c r="E90" s="74"/>
      <c r="F90" s="74"/>
      <c r="G90" s="74"/>
      <c r="H90" s="74"/>
      <c r="I90" s="78"/>
      <c r="J90" s="76"/>
      <c r="K90" s="76"/>
      <c r="L90" s="76"/>
      <c r="M90" s="77"/>
      <c r="N90" s="74"/>
      <c r="O90" s="48"/>
    </row>
    <row r="91" spans="1:15" ht="15.75" customHeight="1">
      <c r="A91" s="48"/>
      <c r="B91" s="74"/>
      <c r="C91" s="74"/>
      <c r="D91" s="74"/>
      <c r="E91" s="74"/>
      <c r="F91" s="74"/>
      <c r="G91" s="74"/>
      <c r="H91" s="74"/>
      <c r="I91" s="173" t="s">
        <v>348</v>
      </c>
      <c r="J91" s="173"/>
      <c r="K91" s="173"/>
      <c r="L91" s="173"/>
      <c r="M91" s="77" t="e">
        <f>CONCATENATE(ROUND(Data!E117,0),"%")</f>
        <v>#DIV/0!</v>
      </c>
      <c r="N91" s="74"/>
      <c r="O91" s="48"/>
    </row>
    <row r="92" spans="1:15" ht="15.75">
      <c r="A92" s="48"/>
      <c r="B92" s="74"/>
      <c r="C92" s="74"/>
      <c r="D92" s="74"/>
      <c r="E92" s="74"/>
      <c r="F92" s="74"/>
      <c r="G92" s="74"/>
      <c r="H92" s="74"/>
      <c r="I92" s="75"/>
      <c r="J92" s="76"/>
      <c r="K92" s="76"/>
      <c r="L92" s="76"/>
      <c r="M92" s="80"/>
      <c r="N92" s="74"/>
      <c r="O92" s="48"/>
    </row>
    <row r="93" spans="1:15" ht="15">
      <c r="A93" s="48"/>
      <c r="B93" s="74"/>
      <c r="C93" s="74"/>
      <c r="D93" s="74"/>
      <c r="E93" s="74"/>
      <c r="F93" s="74"/>
      <c r="G93" s="74"/>
      <c r="H93" s="74"/>
      <c r="I93" s="74"/>
      <c r="J93" s="74"/>
      <c r="K93" s="74"/>
      <c r="L93" s="74"/>
      <c r="M93" s="74"/>
      <c r="N93" s="74"/>
      <c r="O93" s="48"/>
    </row>
    <row r="94" spans="1:15" ht="15">
      <c r="A94" s="48"/>
      <c r="B94" s="74"/>
      <c r="C94" s="74"/>
      <c r="D94" s="74"/>
      <c r="E94" s="74"/>
      <c r="F94" s="74"/>
      <c r="G94" s="74"/>
      <c r="H94" s="74"/>
      <c r="I94" s="74"/>
      <c r="J94" s="74"/>
      <c r="K94" s="74"/>
      <c r="L94" s="74"/>
      <c r="M94" s="74"/>
      <c r="N94" s="74"/>
      <c r="O94" s="48"/>
    </row>
    <row r="95" spans="1:15" ht="15">
      <c r="A95" s="48"/>
      <c r="B95" s="74"/>
      <c r="C95" s="74"/>
      <c r="D95" s="74"/>
      <c r="E95" s="74"/>
      <c r="F95" s="74"/>
      <c r="G95" s="74"/>
      <c r="H95" s="74"/>
      <c r="I95" s="74"/>
      <c r="J95" s="74"/>
      <c r="K95" s="74"/>
      <c r="L95" s="74"/>
      <c r="M95" s="74"/>
      <c r="N95" s="74"/>
      <c r="O95" s="48"/>
    </row>
    <row r="96" spans="1:15" ht="15">
      <c r="A96" s="48"/>
      <c r="B96" s="74"/>
      <c r="C96" s="74"/>
      <c r="D96" s="74"/>
      <c r="E96" s="74"/>
      <c r="F96" s="74"/>
      <c r="G96" s="74"/>
      <c r="H96" s="74"/>
      <c r="I96" s="74"/>
      <c r="J96" s="74"/>
      <c r="K96" s="74"/>
      <c r="L96" s="74"/>
      <c r="M96" s="74"/>
      <c r="N96" s="74"/>
      <c r="O96" s="48"/>
    </row>
    <row r="97" spans="1:15" ht="15">
      <c r="A97" s="48"/>
      <c r="B97" s="74"/>
      <c r="C97" s="74"/>
      <c r="D97" s="74"/>
      <c r="E97" s="74"/>
      <c r="F97" s="74"/>
      <c r="G97" s="74"/>
      <c r="H97" s="74"/>
      <c r="I97" s="74"/>
      <c r="J97" s="74"/>
      <c r="K97" s="74"/>
      <c r="L97" s="74"/>
      <c r="M97" s="74"/>
      <c r="N97" s="74"/>
      <c r="O97" s="48"/>
    </row>
    <row r="98" spans="1:15" ht="15">
      <c r="A98" s="48"/>
      <c r="B98" s="74"/>
      <c r="C98" s="74"/>
      <c r="D98" s="74"/>
      <c r="E98" s="74"/>
      <c r="F98" s="74"/>
      <c r="G98" s="74"/>
      <c r="H98" s="74"/>
      <c r="I98" s="74"/>
      <c r="J98" s="74"/>
      <c r="K98" s="74"/>
      <c r="L98" s="74"/>
      <c r="M98" s="74"/>
      <c r="N98" s="74"/>
      <c r="O98" s="48"/>
    </row>
    <row r="99" spans="1:15" ht="4.5" customHeight="1">
      <c r="A99" s="48"/>
      <c r="B99" s="74"/>
      <c r="C99" s="43"/>
      <c r="D99" s="43"/>
      <c r="E99" s="43"/>
      <c r="F99" s="43"/>
      <c r="G99" s="43"/>
      <c r="H99" s="43"/>
      <c r="I99" s="43"/>
      <c r="J99" s="43"/>
      <c r="K99" s="43"/>
      <c r="L99" s="43"/>
      <c r="M99" s="43"/>
      <c r="N99" s="74"/>
      <c r="O99" s="48"/>
    </row>
    <row r="100" spans="1:15" ht="5.25" customHeight="1">
      <c r="A100" s="48"/>
      <c r="B100" s="74"/>
      <c r="C100" s="74"/>
      <c r="D100" s="74"/>
      <c r="E100" s="74"/>
      <c r="F100" s="74"/>
      <c r="G100" s="74"/>
      <c r="H100" s="74"/>
      <c r="I100" s="74"/>
      <c r="J100" s="74"/>
      <c r="K100" s="74"/>
      <c r="L100" s="74"/>
      <c r="M100" s="74"/>
      <c r="N100" s="74"/>
      <c r="O100" s="48"/>
    </row>
    <row r="101" spans="1:15" ht="15">
      <c r="A101" s="47"/>
      <c r="B101" s="47"/>
      <c r="C101" s="47"/>
      <c r="D101" s="47"/>
      <c r="E101" s="47"/>
      <c r="F101" s="47"/>
      <c r="G101" s="47"/>
      <c r="H101" s="47"/>
      <c r="I101" s="47"/>
      <c r="J101" s="47"/>
      <c r="K101" s="47"/>
      <c r="L101" s="47"/>
      <c r="M101" s="47"/>
      <c r="N101" s="47"/>
      <c r="O101" s="47"/>
    </row>
    <row r="109" ht="15" customHeight="1"/>
    <row r="111" ht="15" customHeight="1"/>
    <row r="113" ht="15" customHeight="1"/>
  </sheetData>
  <sheetProtection password="B889" sheet="1"/>
  <mergeCells count="22">
    <mergeCell ref="B6:N6"/>
    <mergeCell ref="I86:M86"/>
    <mergeCell ref="I20:M20"/>
    <mergeCell ref="I37:M37"/>
    <mergeCell ref="I54:M55"/>
    <mergeCell ref="B7:N7"/>
    <mergeCell ref="I22:L23"/>
    <mergeCell ref="I25:L25"/>
    <mergeCell ref="I30:L30"/>
    <mergeCell ref="I27:L28"/>
    <mergeCell ref="I39:L40"/>
    <mergeCell ref="I42:L42"/>
    <mergeCell ref="I70:M70"/>
    <mergeCell ref="I72:L73"/>
    <mergeCell ref="I75:L75"/>
    <mergeCell ref="I88:L89"/>
    <mergeCell ref="I91:L91"/>
    <mergeCell ref="I47:L47"/>
    <mergeCell ref="I44:L45"/>
    <mergeCell ref="I57:L58"/>
    <mergeCell ref="I60:L60"/>
    <mergeCell ref="I62:L6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9"/>
  <dimension ref="A1:N49"/>
  <sheetViews>
    <sheetView workbookViewId="0" topLeftCell="A1">
      <selection activeCell="N8" sqref="N8"/>
    </sheetView>
  </sheetViews>
  <sheetFormatPr defaultColWidth="9.140625" defaultRowHeight="15"/>
  <cols>
    <col min="1" max="1" width="2.28125" style="0" customWidth="1"/>
    <col min="2" max="2" width="12.7109375" style="0" customWidth="1"/>
    <col min="3" max="3" width="10.140625" style="0" customWidth="1"/>
    <col min="4" max="4" width="16.28125" style="0" customWidth="1"/>
    <col min="5" max="5" width="9.140625" style="0" customWidth="1"/>
    <col min="9" max="9" width="2.28125" style="0" customWidth="1"/>
  </cols>
  <sheetData>
    <row r="1" spans="1:9" ht="15.75" customHeight="1">
      <c r="A1" s="103"/>
      <c r="B1" s="104"/>
      <c r="C1" s="104"/>
      <c r="D1" s="104"/>
      <c r="E1" s="104"/>
      <c r="F1" s="104"/>
      <c r="G1" s="104"/>
      <c r="H1" s="104"/>
      <c r="I1" s="105"/>
    </row>
    <row r="2" spans="1:9" ht="15">
      <c r="A2" s="106"/>
      <c r="B2" s="107"/>
      <c r="C2" s="107"/>
      <c r="D2" s="107"/>
      <c r="E2" s="107"/>
      <c r="F2" s="107"/>
      <c r="G2" s="107"/>
      <c r="H2" s="107"/>
      <c r="I2" s="108"/>
    </row>
    <row r="3" spans="1:9" ht="19.5" customHeight="1">
      <c r="A3" s="106"/>
      <c r="B3" s="107"/>
      <c r="C3" s="107"/>
      <c r="D3" s="107"/>
      <c r="E3" s="107"/>
      <c r="F3" s="107"/>
      <c r="G3" s="107"/>
      <c r="H3" s="107"/>
      <c r="I3" s="108"/>
    </row>
    <row r="4" spans="1:9" ht="9.75" customHeight="1">
      <c r="A4" s="106"/>
      <c r="B4" s="107"/>
      <c r="C4" s="107"/>
      <c r="D4" s="107"/>
      <c r="E4" s="107"/>
      <c r="F4" s="107"/>
      <c r="G4" s="107"/>
      <c r="H4" s="107"/>
      <c r="I4" s="108"/>
    </row>
    <row r="5" spans="1:9" ht="4.5" customHeight="1">
      <c r="A5" s="109"/>
      <c r="B5" s="110"/>
      <c r="C5" s="110"/>
      <c r="D5" s="110"/>
      <c r="E5" s="110"/>
      <c r="F5" s="110"/>
      <c r="G5" s="110"/>
      <c r="H5" s="110"/>
      <c r="I5" s="111"/>
    </row>
    <row r="6" spans="1:9" ht="29.25" customHeight="1">
      <c r="A6" s="112"/>
      <c r="B6" s="191" t="s">
        <v>429</v>
      </c>
      <c r="C6" s="191"/>
      <c r="D6" s="191"/>
      <c r="E6" s="191"/>
      <c r="F6" s="191"/>
      <c r="G6" s="191"/>
      <c r="H6" s="191"/>
      <c r="I6" s="111"/>
    </row>
    <row r="7" spans="1:9" ht="7.5" customHeight="1">
      <c r="A7" s="112"/>
      <c r="B7" s="113"/>
      <c r="C7" s="113"/>
      <c r="D7" s="113"/>
      <c r="E7" s="113"/>
      <c r="F7" s="113"/>
      <c r="G7" s="113"/>
      <c r="H7" s="113"/>
      <c r="I7" s="111"/>
    </row>
    <row r="8" spans="1:9" ht="15" customHeight="1">
      <c r="A8" s="112"/>
      <c r="B8" s="114" t="s">
        <v>430</v>
      </c>
      <c r="C8" s="115"/>
      <c r="D8" s="115" t="str">
        <f>IF(Data!D95="","Not applicable",Data!D95)</f>
        <v>Not applicable</v>
      </c>
      <c r="E8" s="115"/>
      <c r="F8" s="115"/>
      <c r="G8" s="115"/>
      <c r="H8" s="115"/>
      <c r="I8" s="111"/>
    </row>
    <row r="9" spans="1:9" ht="15.75">
      <c r="A9" s="112"/>
      <c r="B9" s="116" t="s">
        <v>431</v>
      </c>
      <c r="C9" s="110"/>
      <c r="D9" s="117">
        <f ca="1">TODAY()</f>
        <v>41095</v>
      </c>
      <c r="E9" s="110"/>
      <c r="F9" s="110"/>
      <c r="G9" s="110"/>
      <c r="H9" s="110"/>
      <c r="I9" s="111"/>
    </row>
    <row r="10" spans="1:9" ht="7.5" customHeight="1">
      <c r="A10" s="109"/>
      <c r="B10" s="118"/>
      <c r="C10" s="118"/>
      <c r="D10" s="118"/>
      <c r="E10" s="118"/>
      <c r="F10" s="118"/>
      <c r="G10" s="118"/>
      <c r="H10" s="118"/>
      <c r="I10" s="111"/>
    </row>
    <row r="11" spans="1:9" ht="33" customHeight="1">
      <c r="A11" s="119"/>
      <c r="B11" s="192" t="str">
        <f>CONCATENATE("The carbon impact of your course/module is ",ROUND(Data!C118,0),"kg per student per 100 study hours/10 CATS credits. This equates to:")</f>
        <v>The carbon impact of your course/module is 0kg per student per 100 study hours/10 CATS credits. This equates to:</v>
      </c>
      <c r="C11" s="193"/>
      <c r="D11" s="193"/>
      <c r="E11" s="193"/>
      <c r="F11" s="193"/>
      <c r="G11" s="193"/>
      <c r="H11" s="193"/>
      <c r="I11" s="111"/>
    </row>
    <row r="12" spans="1:9" ht="3.75" customHeight="1">
      <c r="A12" s="120"/>
      <c r="B12" s="121"/>
      <c r="C12" s="121"/>
      <c r="D12" s="121"/>
      <c r="E12" s="121"/>
      <c r="F12" s="121"/>
      <c r="G12" s="121"/>
      <c r="H12" s="121"/>
      <c r="I12" s="111"/>
    </row>
    <row r="13" spans="1:9" ht="15.75">
      <c r="A13" s="109"/>
      <c r="B13" s="122">
        <f>Data!A126</f>
        <v>0</v>
      </c>
      <c r="C13" s="123" t="str">
        <f>UPPER(Data!A125)</f>
        <v>MILES DRIVING A CAR WITH A 1.3-1.6 LITRE PETROL ENGINE</v>
      </c>
      <c r="D13" s="110"/>
      <c r="E13" s="110"/>
      <c r="F13" s="110"/>
      <c r="G13" s="110"/>
      <c r="H13" s="110"/>
      <c r="I13" s="111"/>
    </row>
    <row r="14" spans="1:14" ht="15.75">
      <c r="A14" s="109"/>
      <c r="B14" s="122">
        <f>Data!A128</f>
        <v>0</v>
      </c>
      <c r="C14" s="123" t="str">
        <f>UPPER(Data!A127)</f>
        <v>MILES TRAVELLING BY NATIONAL RAIL </v>
      </c>
      <c r="D14" s="110"/>
      <c r="E14" s="110"/>
      <c r="F14" s="110"/>
      <c r="G14" s="110"/>
      <c r="H14" s="110"/>
      <c r="I14" s="111"/>
      <c r="N14" s="124"/>
    </row>
    <row r="15" spans="1:9" ht="15.75">
      <c r="A15" s="109"/>
      <c r="B15" s="122">
        <f>Data!A130</f>
        <v>0</v>
      </c>
      <c r="C15" s="123" t="str">
        <f>UPPER(Data!A129)</f>
        <v>HOURS USING A LAPTOP PC</v>
      </c>
      <c r="D15" s="110"/>
      <c r="E15" s="110"/>
      <c r="F15" s="110"/>
      <c r="G15" s="110"/>
      <c r="H15" s="110"/>
      <c r="I15" s="111"/>
    </row>
    <row r="16" spans="1:9" ht="15.75">
      <c r="A16" s="109"/>
      <c r="B16" s="122">
        <f>Data!A132</f>
        <v>0</v>
      </c>
      <c r="C16" s="125" t="str">
        <f>UPPER(Data!A131)</f>
        <v>WEEKS USING A TABLET PC</v>
      </c>
      <c r="D16" s="110"/>
      <c r="E16" s="110"/>
      <c r="F16" s="110"/>
      <c r="G16" s="110"/>
      <c r="H16" s="110"/>
      <c r="I16" s="111"/>
    </row>
    <row r="17" spans="1:9" ht="7.5" customHeight="1">
      <c r="A17" s="109"/>
      <c r="B17" s="118"/>
      <c r="C17" s="118"/>
      <c r="D17" s="118"/>
      <c r="E17" s="118"/>
      <c r="F17" s="118"/>
      <c r="G17" s="118"/>
      <c r="H17" s="118"/>
      <c r="I17" s="111"/>
    </row>
    <row r="18" spans="1:9" ht="33.75" customHeight="1">
      <c r="A18" s="119"/>
      <c r="B18" s="185" t="s">
        <v>432</v>
      </c>
      <c r="C18" s="186"/>
      <c r="D18" s="186"/>
      <c r="E18" s="186"/>
      <c r="F18" s="186"/>
      <c r="G18" s="186"/>
      <c r="H18" s="186"/>
      <c r="I18" s="111"/>
    </row>
    <row r="19" spans="1:9" ht="4.5" customHeight="1">
      <c r="A19" s="126"/>
      <c r="B19" s="127"/>
      <c r="C19" s="127"/>
      <c r="D19" s="127"/>
      <c r="E19" s="127"/>
      <c r="F19" s="127"/>
      <c r="G19" s="127"/>
      <c r="H19" s="127"/>
      <c r="I19" s="111"/>
    </row>
    <row r="20" spans="1:9" ht="30" customHeight="1">
      <c r="A20" s="109"/>
      <c r="B20" s="110"/>
      <c r="C20" s="110"/>
      <c r="D20" s="110"/>
      <c r="E20" s="191" t="s">
        <v>1</v>
      </c>
      <c r="F20" s="191"/>
      <c r="G20" s="191" t="s">
        <v>463</v>
      </c>
      <c r="H20" s="191"/>
      <c r="I20" s="111"/>
    </row>
    <row r="21" spans="1:9" ht="15.75">
      <c r="A21" s="109"/>
      <c r="B21" s="128" t="s">
        <v>0</v>
      </c>
      <c r="C21" s="129"/>
      <c r="D21" s="129"/>
      <c r="E21" s="184">
        <f>Data!B109</f>
        <v>0</v>
      </c>
      <c r="F21" s="184"/>
      <c r="G21" s="184">
        <f>Data!C109</f>
        <v>0</v>
      </c>
      <c r="H21" s="184"/>
      <c r="I21" s="111"/>
    </row>
    <row r="22" spans="1:9" ht="15.75">
      <c r="A22" s="109"/>
      <c r="B22" s="128" t="s">
        <v>3</v>
      </c>
      <c r="C22" s="129"/>
      <c r="D22" s="129"/>
      <c r="E22" s="184">
        <f>Data!B110</f>
        <v>0</v>
      </c>
      <c r="F22" s="184"/>
      <c r="G22" s="184">
        <f>Data!C110</f>
        <v>0</v>
      </c>
      <c r="H22" s="184"/>
      <c r="I22" s="111"/>
    </row>
    <row r="23" spans="1:9" ht="15.75">
      <c r="A23" s="109"/>
      <c r="B23" s="128" t="s">
        <v>349</v>
      </c>
      <c r="C23" s="129"/>
      <c r="D23" s="129"/>
      <c r="E23" s="184">
        <f>Data!B113</f>
        <v>0</v>
      </c>
      <c r="F23" s="184"/>
      <c r="G23" s="184">
        <f>Data!C113</f>
        <v>0</v>
      </c>
      <c r="H23" s="184"/>
      <c r="I23" s="111"/>
    </row>
    <row r="24" spans="1:9" ht="15.75">
      <c r="A24" s="109"/>
      <c r="B24" s="128" t="s">
        <v>350</v>
      </c>
      <c r="C24" s="129"/>
      <c r="D24" s="129"/>
      <c r="E24" s="184">
        <f>Data!B116</f>
        <v>0</v>
      </c>
      <c r="F24" s="184"/>
      <c r="G24" s="184">
        <f>Data!C116</f>
        <v>0</v>
      </c>
      <c r="H24" s="184"/>
      <c r="I24" s="111"/>
    </row>
    <row r="25" spans="1:9" ht="15.75">
      <c r="A25" s="109"/>
      <c r="B25" s="128" t="s">
        <v>351</v>
      </c>
      <c r="C25" s="129"/>
      <c r="D25" s="129"/>
      <c r="E25" s="184">
        <f>Data!B117</f>
        <v>0</v>
      </c>
      <c r="F25" s="184"/>
      <c r="G25" s="184">
        <f>Data!C117</f>
        <v>0</v>
      </c>
      <c r="H25" s="184"/>
      <c r="I25" s="111"/>
    </row>
    <row r="26" spans="1:9" ht="15.75">
      <c r="A26" s="109"/>
      <c r="B26" s="128" t="s">
        <v>281</v>
      </c>
      <c r="C26" s="129"/>
      <c r="D26" s="129"/>
      <c r="E26" s="184">
        <f>Data!B118</f>
        <v>0</v>
      </c>
      <c r="F26" s="184" t="e">
        <v>#DIV/0!</v>
      </c>
      <c r="G26" s="184">
        <f>Data!C118</f>
        <v>0</v>
      </c>
      <c r="H26" s="184" t="e">
        <v>#DIV/0!</v>
      </c>
      <c r="I26" s="111"/>
    </row>
    <row r="27" spans="1:9" ht="9.75" customHeight="1">
      <c r="A27" s="109"/>
      <c r="B27" s="118"/>
      <c r="C27" s="118"/>
      <c r="D27" s="118"/>
      <c r="E27" s="118"/>
      <c r="F27" s="118"/>
      <c r="G27" s="118"/>
      <c r="H27" s="118"/>
      <c r="I27" s="111"/>
    </row>
    <row r="28" spans="1:11" ht="33" customHeight="1">
      <c r="A28" s="17"/>
      <c r="B28" s="185" t="s">
        <v>464</v>
      </c>
      <c r="C28" s="186"/>
      <c r="D28" s="186"/>
      <c r="E28" s="186"/>
      <c r="F28" s="186"/>
      <c r="G28" s="186"/>
      <c r="H28" s="186"/>
      <c r="I28" s="111"/>
      <c r="K28" s="124"/>
    </row>
    <row r="29" spans="1:9" ht="12" customHeight="1">
      <c r="A29" s="109"/>
      <c r="B29" s="110"/>
      <c r="C29" s="110"/>
      <c r="D29" s="110"/>
      <c r="E29" s="110"/>
      <c r="F29" s="110"/>
      <c r="G29" s="110"/>
      <c r="H29" s="110"/>
      <c r="I29" s="111"/>
    </row>
    <row r="30" spans="1:9" ht="15">
      <c r="A30" s="109"/>
      <c r="B30" s="110"/>
      <c r="C30" s="110"/>
      <c r="D30" s="110"/>
      <c r="E30" s="110"/>
      <c r="F30" s="110"/>
      <c r="G30" s="110"/>
      <c r="H30" s="110"/>
      <c r="I30" s="111"/>
    </row>
    <row r="31" spans="1:9" ht="15">
      <c r="A31" s="109"/>
      <c r="B31" s="110"/>
      <c r="C31" s="110"/>
      <c r="D31" s="110"/>
      <c r="E31" s="110"/>
      <c r="F31" s="110"/>
      <c r="G31" s="110"/>
      <c r="H31" s="110"/>
      <c r="I31" s="111"/>
    </row>
    <row r="32" spans="1:9" ht="15">
      <c r="A32" s="109"/>
      <c r="B32" s="110"/>
      <c r="C32" s="110"/>
      <c r="D32" s="110"/>
      <c r="E32" s="110"/>
      <c r="F32" s="110"/>
      <c r="G32" s="110"/>
      <c r="H32" s="110"/>
      <c r="I32" s="111"/>
    </row>
    <row r="33" spans="1:9" ht="15">
      <c r="A33" s="109"/>
      <c r="B33" s="110"/>
      <c r="C33" s="110"/>
      <c r="D33" s="110"/>
      <c r="E33" s="110"/>
      <c r="F33" s="110"/>
      <c r="G33" s="110"/>
      <c r="H33" s="110"/>
      <c r="I33" s="111"/>
    </row>
    <row r="34" spans="1:9" ht="15">
      <c r="A34" s="109"/>
      <c r="B34" s="110"/>
      <c r="C34" s="110"/>
      <c r="D34" s="110"/>
      <c r="E34" s="110"/>
      <c r="F34" s="110"/>
      <c r="G34" s="110"/>
      <c r="H34" s="110"/>
      <c r="I34" s="111"/>
    </row>
    <row r="35" spans="1:9" ht="15">
      <c r="A35" s="109"/>
      <c r="B35" s="110"/>
      <c r="C35" s="110"/>
      <c r="D35" s="110"/>
      <c r="E35" s="110"/>
      <c r="F35" s="110"/>
      <c r="G35" s="110"/>
      <c r="H35" s="110"/>
      <c r="I35" s="111"/>
    </row>
    <row r="36" spans="1:9" ht="15">
      <c r="A36" s="109"/>
      <c r="B36" s="110"/>
      <c r="C36" s="110"/>
      <c r="D36" s="110"/>
      <c r="E36" s="110"/>
      <c r="F36" s="110"/>
      <c r="G36" s="110"/>
      <c r="H36" s="110"/>
      <c r="I36" s="111"/>
    </row>
    <row r="37" spans="1:9" ht="15">
      <c r="A37" s="109"/>
      <c r="B37" s="110"/>
      <c r="C37" s="110"/>
      <c r="D37" s="110"/>
      <c r="E37" s="110"/>
      <c r="F37" s="110"/>
      <c r="G37" s="110"/>
      <c r="H37" s="110"/>
      <c r="I37" s="111"/>
    </row>
    <row r="38" spans="1:9" ht="15">
      <c r="A38" s="109"/>
      <c r="B38" s="110"/>
      <c r="C38" s="110"/>
      <c r="D38" s="110"/>
      <c r="E38" s="110"/>
      <c r="F38" s="110"/>
      <c r="G38" s="110"/>
      <c r="H38" s="110"/>
      <c r="I38" s="111"/>
    </row>
    <row r="39" spans="1:9" ht="15">
      <c r="A39" s="109"/>
      <c r="B39" s="110"/>
      <c r="C39" s="110"/>
      <c r="D39" s="110"/>
      <c r="E39" s="110"/>
      <c r="F39" s="110"/>
      <c r="G39" s="110"/>
      <c r="H39" s="110"/>
      <c r="I39" s="111"/>
    </row>
    <row r="40" spans="1:9" ht="15">
      <c r="A40" s="109"/>
      <c r="B40" s="110"/>
      <c r="C40" s="110"/>
      <c r="D40" s="110"/>
      <c r="E40" s="110"/>
      <c r="F40" s="110"/>
      <c r="G40" s="110"/>
      <c r="H40" s="110"/>
      <c r="I40" s="111"/>
    </row>
    <row r="41" spans="1:9" ht="15">
      <c r="A41" s="109"/>
      <c r="B41" s="110"/>
      <c r="C41" s="110"/>
      <c r="D41" s="110"/>
      <c r="E41" s="110"/>
      <c r="F41" s="110"/>
      <c r="G41" s="110"/>
      <c r="H41" s="110"/>
      <c r="I41" s="111"/>
    </row>
    <row r="42" spans="1:9" ht="15">
      <c r="A42" s="109"/>
      <c r="B42" s="110"/>
      <c r="C42" s="110"/>
      <c r="D42" s="110"/>
      <c r="E42" s="110"/>
      <c r="F42" s="110"/>
      <c r="G42" s="110"/>
      <c r="H42" s="110"/>
      <c r="I42" s="111"/>
    </row>
    <row r="43" spans="1:9" ht="15">
      <c r="A43" s="109"/>
      <c r="B43" s="110"/>
      <c r="C43" s="110"/>
      <c r="D43" s="110"/>
      <c r="E43" s="110"/>
      <c r="F43" s="110"/>
      <c r="G43" s="110"/>
      <c r="H43" s="110"/>
      <c r="I43" s="111"/>
    </row>
    <row r="44" spans="1:9" ht="15">
      <c r="A44" s="109"/>
      <c r="B44" s="110"/>
      <c r="C44" s="110"/>
      <c r="D44" s="110"/>
      <c r="E44" s="110"/>
      <c r="F44" s="110"/>
      <c r="G44" s="110"/>
      <c r="H44" s="110"/>
      <c r="I44" s="111"/>
    </row>
    <row r="45" spans="1:9" ht="6" customHeight="1">
      <c r="A45" s="109"/>
      <c r="B45" s="118"/>
      <c r="C45" s="118"/>
      <c r="D45" s="118"/>
      <c r="E45" s="118"/>
      <c r="F45" s="118"/>
      <c r="G45" s="118"/>
      <c r="H45" s="118"/>
      <c r="I45" s="111"/>
    </row>
    <row r="46" spans="1:9" ht="15">
      <c r="A46" s="187" t="s">
        <v>433</v>
      </c>
      <c r="B46" s="188"/>
      <c r="C46" s="188"/>
      <c r="D46" s="188"/>
      <c r="E46" s="188"/>
      <c r="F46" s="188"/>
      <c r="G46" s="188"/>
      <c r="H46" s="188"/>
      <c r="I46" s="189"/>
    </row>
    <row r="47" spans="1:9" ht="15">
      <c r="A47" s="190"/>
      <c r="B47" s="188"/>
      <c r="C47" s="188"/>
      <c r="D47" s="188"/>
      <c r="E47" s="188"/>
      <c r="F47" s="188"/>
      <c r="G47" s="188"/>
      <c r="H47" s="188"/>
      <c r="I47" s="189"/>
    </row>
    <row r="48" spans="1:9" ht="11.25" customHeight="1">
      <c r="A48" s="190"/>
      <c r="B48" s="188"/>
      <c r="C48" s="188"/>
      <c r="D48" s="188"/>
      <c r="E48" s="188"/>
      <c r="F48" s="188"/>
      <c r="G48" s="188"/>
      <c r="H48" s="188"/>
      <c r="I48" s="189"/>
    </row>
    <row r="49" spans="1:9" ht="15">
      <c r="A49" s="130"/>
      <c r="B49" s="131"/>
      <c r="C49" s="131"/>
      <c r="D49" s="131"/>
      <c r="E49" s="131"/>
      <c r="F49" s="131"/>
      <c r="G49" s="131"/>
      <c r="H49" s="131"/>
      <c r="I49" s="132"/>
    </row>
  </sheetData>
  <sheetProtection password="B889" sheet="1"/>
  <mergeCells count="19">
    <mergeCell ref="B6:H6"/>
    <mergeCell ref="B11:H11"/>
    <mergeCell ref="B18:H18"/>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B28:H28"/>
    <mergeCell ref="A46:I48"/>
  </mergeCells>
  <printOptions/>
  <pageMargins left="0.7" right="0.7" top="0.75" bottom="0.75" header="0.3" footer="0.3"/>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M112"/>
  <sheetViews>
    <sheetView zoomScalePageLayoutView="0" workbookViewId="0" topLeftCell="A1">
      <selection activeCell="O17" sqref="O17"/>
    </sheetView>
  </sheetViews>
  <sheetFormatPr defaultColWidth="9.140625" defaultRowHeight="15"/>
  <cols>
    <col min="1" max="1" width="4.7109375" style="0" customWidth="1"/>
    <col min="12" max="12" width="10.7109375" style="0" customWidth="1"/>
    <col min="13" max="13" width="4.7109375" style="0" customWidth="1"/>
  </cols>
  <sheetData>
    <row r="1" spans="1:13" ht="15.75" customHeight="1">
      <c r="A1" s="47"/>
      <c r="B1" s="47"/>
      <c r="C1" s="47"/>
      <c r="D1" s="47"/>
      <c r="E1" s="47"/>
      <c r="F1" s="47"/>
      <c r="G1" s="47"/>
      <c r="H1" s="47"/>
      <c r="I1" s="47"/>
      <c r="J1" s="47"/>
      <c r="K1" s="47"/>
      <c r="L1" s="47"/>
      <c r="M1" s="47"/>
    </row>
    <row r="2" spans="1:13" ht="15">
      <c r="A2" s="47"/>
      <c r="B2" s="47"/>
      <c r="C2" s="47"/>
      <c r="D2" s="47"/>
      <c r="E2" s="47"/>
      <c r="F2" s="47"/>
      <c r="G2" s="47"/>
      <c r="H2" s="47"/>
      <c r="I2" s="47"/>
      <c r="J2" s="47"/>
      <c r="K2" s="47"/>
      <c r="L2" s="47"/>
      <c r="M2" s="47"/>
    </row>
    <row r="3" spans="1:13" ht="15">
      <c r="A3" s="47"/>
      <c r="B3" s="47"/>
      <c r="C3" s="47"/>
      <c r="D3" s="47"/>
      <c r="E3" s="47"/>
      <c r="F3" s="47"/>
      <c r="G3" s="47"/>
      <c r="H3" s="47"/>
      <c r="I3" s="47"/>
      <c r="J3" s="47"/>
      <c r="K3" s="47"/>
      <c r="L3" s="47"/>
      <c r="M3" s="47"/>
    </row>
    <row r="4" spans="1:13" ht="15.75" customHeight="1">
      <c r="A4" s="47"/>
      <c r="B4" s="47"/>
      <c r="C4" s="47"/>
      <c r="D4" s="47"/>
      <c r="E4" s="47"/>
      <c r="F4" s="47"/>
      <c r="G4" s="47"/>
      <c r="H4" s="47"/>
      <c r="I4" s="47"/>
      <c r="J4" s="47"/>
      <c r="K4" s="47"/>
      <c r="L4" s="47"/>
      <c r="M4" s="47"/>
    </row>
    <row r="5" spans="1:13" ht="15">
      <c r="A5" s="47"/>
      <c r="B5" s="47"/>
      <c r="C5" s="47"/>
      <c r="D5" s="47"/>
      <c r="E5" s="47"/>
      <c r="F5" s="47"/>
      <c r="G5" s="47"/>
      <c r="H5" s="47"/>
      <c r="I5" s="47"/>
      <c r="J5" s="47"/>
      <c r="K5" s="47"/>
      <c r="L5" s="47"/>
      <c r="M5" s="47"/>
    </row>
    <row r="6" spans="1:13" ht="19.5" customHeight="1">
      <c r="A6" s="48"/>
      <c r="B6" s="157" t="s">
        <v>319</v>
      </c>
      <c r="C6" s="159"/>
      <c r="D6" s="159"/>
      <c r="E6" s="159"/>
      <c r="F6" s="159"/>
      <c r="G6" s="159"/>
      <c r="H6" s="159"/>
      <c r="I6" s="159"/>
      <c r="J6" s="159"/>
      <c r="K6" s="159"/>
      <c r="L6" s="159"/>
      <c r="M6" s="48"/>
    </row>
    <row r="7" spans="1:13" ht="15">
      <c r="A7" s="48"/>
      <c r="B7" s="48"/>
      <c r="C7" s="48"/>
      <c r="D7" s="48"/>
      <c r="E7" s="48"/>
      <c r="F7" s="48"/>
      <c r="G7" s="48"/>
      <c r="H7" s="48"/>
      <c r="I7" s="48"/>
      <c r="J7" s="48"/>
      <c r="K7" s="48"/>
      <c r="L7" s="48"/>
      <c r="M7" s="48"/>
    </row>
    <row r="8" spans="1:13" ht="15">
      <c r="A8" s="48"/>
      <c r="B8" s="48"/>
      <c r="C8" s="48"/>
      <c r="D8" s="48"/>
      <c r="E8" s="48"/>
      <c r="F8" s="48"/>
      <c r="G8" s="48"/>
      <c r="H8" s="48"/>
      <c r="I8" s="48"/>
      <c r="J8" s="48"/>
      <c r="K8" s="48"/>
      <c r="L8" s="48"/>
      <c r="M8" s="48"/>
    </row>
    <row r="9" spans="1:13" ht="15">
      <c r="A9" s="48"/>
      <c r="B9" s="48"/>
      <c r="C9" s="48"/>
      <c r="D9" s="48"/>
      <c r="E9" s="48"/>
      <c r="F9" s="48"/>
      <c r="G9" s="48"/>
      <c r="H9" s="48"/>
      <c r="I9" s="48"/>
      <c r="J9" s="48"/>
      <c r="K9" s="48"/>
      <c r="L9" s="48"/>
      <c r="M9" s="48"/>
    </row>
    <row r="10" spans="1:13" ht="15">
      <c r="A10" s="48"/>
      <c r="B10" s="48"/>
      <c r="C10" s="48"/>
      <c r="D10" s="48"/>
      <c r="E10" s="48"/>
      <c r="F10" s="48"/>
      <c r="G10" s="48"/>
      <c r="H10" s="48"/>
      <c r="I10" s="48"/>
      <c r="J10" s="48"/>
      <c r="K10" s="48"/>
      <c r="L10" s="48"/>
      <c r="M10" s="48"/>
    </row>
    <row r="11" spans="1:13" ht="15">
      <c r="A11" s="48"/>
      <c r="B11" s="48"/>
      <c r="C11" s="48"/>
      <c r="D11" s="48"/>
      <c r="E11" s="48"/>
      <c r="F11" s="48"/>
      <c r="G11" s="48"/>
      <c r="H11" s="48"/>
      <c r="I11" s="48"/>
      <c r="J11" s="48"/>
      <c r="K11" s="48"/>
      <c r="L11" s="48"/>
      <c r="M11" s="48"/>
    </row>
    <row r="12" spans="1:13" ht="15">
      <c r="A12" s="48"/>
      <c r="B12" s="48"/>
      <c r="C12" s="48"/>
      <c r="D12" s="48"/>
      <c r="E12" s="48"/>
      <c r="F12" s="48"/>
      <c r="G12" s="48"/>
      <c r="H12" s="48"/>
      <c r="I12" s="48"/>
      <c r="J12" s="48"/>
      <c r="K12" s="48"/>
      <c r="L12" s="48"/>
      <c r="M12" s="48"/>
    </row>
    <row r="13" spans="1:13" ht="15">
      <c r="A13" s="48"/>
      <c r="B13" s="48"/>
      <c r="C13" s="48"/>
      <c r="D13" s="48"/>
      <c r="E13" s="48"/>
      <c r="F13" s="48"/>
      <c r="G13" s="48"/>
      <c r="H13" s="48"/>
      <c r="I13" s="48"/>
      <c r="J13" s="48"/>
      <c r="K13" s="48"/>
      <c r="L13" s="48"/>
      <c r="M13" s="48"/>
    </row>
    <row r="14" spans="1:13" ht="15">
      <c r="A14" s="48"/>
      <c r="B14" s="48"/>
      <c r="C14" s="48"/>
      <c r="D14" s="48"/>
      <c r="E14" s="48"/>
      <c r="F14" s="48"/>
      <c r="G14" s="48"/>
      <c r="H14" s="48"/>
      <c r="I14" s="48"/>
      <c r="J14" s="48"/>
      <c r="K14" s="48"/>
      <c r="L14" s="48"/>
      <c r="M14" s="48"/>
    </row>
    <row r="15" spans="1:13" ht="15">
      <c r="A15" s="48"/>
      <c r="B15" s="48"/>
      <c r="C15" s="48"/>
      <c r="D15" s="48"/>
      <c r="E15" s="48"/>
      <c r="F15" s="48"/>
      <c r="G15" s="48"/>
      <c r="H15" s="48"/>
      <c r="I15" s="48"/>
      <c r="J15" s="48"/>
      <c r="K15" s="48"/>
      <c r="L15" s="48"/>
      <c r="M15" s="48"/>
    </row>
    <row r="16" spans="1:13" ht="15">
      <c r="A16" s="48"/>
      <c r="B16" s="48"/>
      <c r="C16" s="48"/>
      <c r="D16" s="48"/>
      <c r="E16" s="48"/>
      <c r="F16" s="48"/>
      <c r="G16" s="48"/>
      <c r="H16" s="48"/>
      <c r="I16" s="48"/>
      <c r="J16" s="48"/>
      <c r="K16" s="48"/>
      <c r="L16" s="48"/>
      <c r="M16" s="48"/>
    </row>
    <row r="17" spans="1:13" ht="15">
      <c r="A17" s="48"/>
      <c r="B17" s="48"/>
      <c r="C17" s="48"/>
      <c r="D17" s="48"/>
      <c r="E17" s="48"/>
      <c r="F17" s="48"/>
      <c r="G17" s="48"/>
      <c r="H17" s="48"/>
      <c r="I17" s="48"/>
      <c r="J17" s="48"/>
      <c r="K17" s="48"/>
      <c r="L17" s="48"/>
      <c r="M17" s="48"/>
    </row>
    <row r="18" spans="1:13" ht="15">
      <c r="A18" s="48"/>
      <c r="B18" s="48"/>
      <c r="C18" s="48"/>
      <c r="D18" s="48"/>
      <c r="E18" s="48"/>
      <c r="F18" s="48"/>
      <c r="G18" s="48"/>
      <c r="H18" s="48"/>
      <c r="I18" s="48"/>
      <c r="J18" s="48"/>
      <c r="K18" s="48"/>
      <c r="L18" s="48"/>
      <c r="M18" s="48"/>
    </row>
    <row r="19" spans="1:13" ht="15">
      <c r="A19" s="48"/>
      <c r="B19" s="48"/>
      <c r="C19" s="48"/>
      <c r="D19" s="48"/>
      <c r="E19" s="48"/>
      <c r="F19" s="48"/>
      <c r="G19" s="48"/>
      <c r="H19" s="48"/>
      <c r="I19" s="48"/>
      <c r="J19" s="48"/>
      <c r="K19" s="48"/>
      <c r="L19" s="48"/>
      <c r="M19" s="48"/>
    </row>
    <row r="20" spans="1:13" ht="15">
      <c r="A20" s="48"/>
      <c r="B20" s="48"/>
      <c r="C20" s="48"/>
      <c r="D20" s="48"/>
      <c r="E20" s="48"/>
      <c r="F20" s="48"/>
      <c r="G20" s="48"/>
      <c r="H20" s="48"/>
      <c r="I20" s="48"/>
      <c r="J20" s="48"/>
      <c r="K20" s="48"/>
      <c r="L20" s="48"/>
      <c r="M20" s="48"/>
    </row>
    <row r="21" spans="1:13" ht="15">
      <c r="A21" s="48"/>
      <c r="B21" s="48"/>
      <c r="C21" s="48"/>
      <c r="D21" s="48"/>
      <c r="E21" s="48"/>
      <c r="F21" s="48"/>
      <c r="G21" s="48"/>
      <c r="H21" s="48"/>
      <c r="I21" s="48"/>
      <c r="J21" s="48"/>
      <c r="K21" s="48"/>
      <c r="L21" s="48"/>
      <c r="M21" s="48"/>
    </row>
    <row r="22" spans="1:13" ht="15">
      <c r="A22" s="48"/>
      <c r="B22" s="48"/>
      <c r="C22" s="48"/>
      <c r="D22" s="48"/>
      <c r="E22" s="48"/>
      <c r="F22" s="48"/>
      <c r="G22" s="48"/>
      <c r="H22" s="48"/>
      <c r="I22" s="48"/>
      <c r="J22" s="48"/>
      <c r="K22" s="48"/>
      <c r="L22" s="48"/>
      <c r="M22" s="48"/>
    </row>
    <row r="23" spans="1:13" ht="15">
      <c r="A23" s="48"/>
      <c r="B23" s="48"/>
      <c r="C23" s="48"/>
      <c r="D23" s="48"/>
      <c r="E23" s="48"/>
      <c r="F23" s="48"/>
      <c r="G23" s="48"/>
      <c r="H23" s="48"/>
      <c r="I23" s="48"/>
      <c r="J23" s="48"/>
      <c r="K23" s="48"/>
      <c r="L23" s="48"/>
      <c r="M23" s="48"/>
    </row>
    <row r="24" spans="1:13" ht="15">
      <c r="A24" s="48"/>
      <c r="B24" s="48"/>
      <c r="C24" s="48"/>
      <c r="D24" s="48"/>
      <c r="E24" s="48"/>
      <c r="F24" s="48"/>
      <c r="G24" s="48"/>
      <c r="H24" s="48"/>
      <c r="I24" s="48"/>
      <c r="J24" s="48"/>
      <c r="K24" s="48"/>
      <c r="L24" s="48"/>
      <c r="M24" s="48"/>
    </row>
    <row r="25" spans="1:13" ht="15">
      <c r="A25" s="48"/>
      <c r="B25" s="48"/>
      <c r="C25" s="48"/>
      <c r="D25" s="48"/>
      <c r="E25" s="48"/>
      <c r="F25" s="48"/>
      <c r="G25" s="48"/>
      <c r="H25" s="48"/>
      <c r="I25" s="48"/>
      <c r="J25" s="48"/>
      <c r="K25" s="48"/>
      <c r="L25" s="48"/>
      <c r="M25" s="48"/>
    </row>
    <row r="26" spans="1:13" ht="15">
      <c r="A26" s="48"/>
      <c r="B26" s="48"/>
      <c r="C26" s="48"/>
      <c r="D26" s="48"/>
      <c r="E26" s="48"/>
      <c r="F26" s="48"/>
      <c r="G26" s="48"/>
      <c r="H26" s="48"/>
      <c r="I26" s="48"/>
      <c r="J26" s="48"/>
      <c r="K26" s="48"/>
      <c r="L26" s="48"/>
      <c r="M26" s="48"/>
    </row>
    <row r="27" spans="1:13" ht="15">
      <c r="A27" s="48"/>
      <c r="B27" s="48"/>
      <c r="C27" s="48"/>
      <c r="D27" s="48"/>
      <c r="E27" s="48"/>
      <c r="F27" s="48"/>
      <c r="G27" s="48"/>
      <c r="H27" s="48"/>
      <c r="I27" s="48"/>
      <c r="J27" s="48"/>
      <c r="K27" s="48"/>
      <c r="L27" s="48"/>
      <c r="M27" s="48"/>
    </row>
    <row r="28" spans="1:13" ht="15">
      <c r="A28" s="48"/>
      <c r="B28" s="48"/>
      <c r="C28" s="48"/>
      <c r="D28" s="48"/>
      <c r="E28" s="48"/>
      <c r="F28" s="48"/>
      <c r="G28" s="48"/>
      <c r="H28" s="48"/>
      <c r="I28" s="48"/>
      <c r="J28" s="48"/>
      <c r="K28" s="48"/>
      <c r="L28" s="48"/>
      <c r="M28" s="48"/>
    </row>
    <row r="29" spans="1:13" ht="15">
      <c r="A29" s="48"/>
      <c r="B29" s="48"/>
      <c r="C29" s="48"/>
      <c r="D29" s="48"/>
      <c r="E29" s="48"/>
      <c r="F29" s="48"/>
      <c r="G29" s="48"/>
      <c r="H29" s="48"/>
      <c r="I29" s="48"/>
      <c r="J29" s="48"/>
      <c r="K29" s="48"/>
      <c r="L29" s="48"/>
      <c r="M29" s="48"/>
    </row>
    <row r="30" spans="1:13" ht="15">
      <c r="A30" s="48"/>
      <c r="B30" s="48"/>
      <c r="C30" s="48"/>
      <c r="D30" s="48"/>
      <c r="E30" s="48"/>
      <c r="F30" s="48"/>
      <c r="G30" s="48"/>
      <c r="H30" s="48"/>
      <c r="I30" s="48"/>
      <c r="J30" s="48"/>
      <c r="K30" s="48"/>
      <c r="L30" s="48"/>
      <c r="M30" s="48"/>
    </row>
    <row r="31" spans="1:13" ht="15">
      <c r="A31" s="48"/>
      <c r="B31" s="48"/>
      <c r="C31" s="48"/>
      <c r="D31" s="48"/>
      <c r="E31" s="48"/>
      <c r="F31" s="48"/>
      <c r="G31" s="48"/>
      <c r="H31" s="48"/>
      <c r="I31" s="48"/>
      <c r="J31" s="48"/>
      <c r="K31" s="48"/>
      <c r="L31" s="48"/>
      <c r="M31" s="48"/>
    </row>
    <row r="32" spans="1:13" ht="15">
      <c r="A32" s="48"/>
      <c r="B32" s="48"/>
      <c r="C32" s="48"/>
      <c r="D32" s="48"/>
      <c r="E32" s="48"/>
      <c r="F32" s="48"/>
      <c r="G32" s="48"/>
      <c r="H32" s="48"/>
      <c r="I32" s="48"/>
      <c r="J32" s="48"/>
      <c r="K32" s="48"/>
      <c r="L32" s="48"/>
      <c r="M32" s="48"/>
    </row>
    <row r="33" spans="1:13" ht="15">
      <c r="A33" s="48"/>
      <c r="B33" s="48"/>
      <c r="C33" s="48"/>
      <c r="D33" s="48"/>
      <c r="E33" s="48"/>
      <c r="F33" s="48"/>
      <c r="G33" s="48"/>
      <c r="H33" s="48"/>
      <c r="I33" s="48"/>
      <c r="J33" s="48"/>
      <c r="K33" s="48"/>
      <c r="L33" s="48"/>
      <c r="M33" s="48"/>
    </row>
    <row r="34" spans="1:13" ht="15">
      <c r="A34" s="48"/>
      <c r="B34" s="48"/>
      <c r="C34" s="48"/>
      <c r="D34" s="48"/>
      <c r="E34" s="48"/>
      <c r="F34" s="48"/>
      <c r="G34" s="48"/>
      <c r="H34" s="48"/>
      <c r="I34" s="48"/>
      <c r="J34" s="48"/>
      <c r="K34" s="48"/>
      <c r="L34" s="48"/>
      <c r="M34" s="48"/>
    </row>
    <row r="35" spans="1:13" ht="15">
      <c r="A35" s="48"/>
      <c r="B35" s="48"/>
      <c r="C35" s="48"/>
      <c r="D35" s="48"/>
      <c r="E35" s="48"/>
      <c r="F35" s="48"/>
      <c r="G35" s="48"/>
      <c r="H35" s="48"/>
      <c r="I35" s="48"/>
      <c r="J35" s="48"/>
      <c r="K35" s="48"/>
      <c r="L35" s="48"/>
      <c r="M35" s="48"/>
    </row>
    <row r="36" spans="1:13" ht="15">
      <c r="A36" s="48"/>
      <c r="B36" s="48"/>
      <c r="C36" s="48"/>
      <c r="D36" s="48"/>
      <c r="E36" s="48"/>
      <c r="F36" s="48"/>
      <c r="G36" s="48"/>
      <c r="H36" s="48"/>
      <c r="I36" s="48"/>
      <c r="J36" s="48"/>
      <c r="K36" s="48"/>
      <c r="L36" s="48"/>
      <c r="M36" s="48"/>
    </row>
    <row r="37" spans="1:13" ht="15">
      <c r="A37" s="48"/>
      <c r="B37" s="48"/>
      <c r="C37" s="48"/>
      <c r="D37" s="48"/>
      <c r="E37" s="48"/>
      <c r="F37" s="48"/>
      <c r="G37" s="48"/>
      <c r="H37" s="48"/>
      <c r="I37" s="48"/>
      <c r="J37" s="48"/>
      <c r="K37" s="48"/>
      <c r="L37" s="48"/>
      <c r="M37" s="48"/>
    </row>
    <row r="38" spans="1:13" ht="15">
      <c r="A38" s="48"/>
      <c r="B38" s="48"/>
      <c r="C38" s="48"/>
      <c r="D38" s="48"/>
      <c r="E38" s="48"/>
      <c r="F38" s="48"/>
      <c r="G38" s="48"/>
      <c r="H38" s="48"/>
      <c r="I38" s="48"/>
      <c r="J38" s="48"/>
      <c r="K38" s="48"/>
      <c r="L38" s="48"/>
      <c r="M38" s="48"/>
    </row>
    <row r="39" spans="1:13" ht="15">
      <c r="A39" s="48"/>
      <c r="B39" s="48"/>
      <c r="C39" s="48"/>
      <c r="D39" s="48"/>
      <c r="E39" s="48"/>
      <c r="F39" s="48"/>
      <c r="G39" s="48"/>
      <c r="H39" s="48"/>
      <c r="I39" s="48"/>
      <c r="J39" s="48"/>
      <c r="K39" s="48"/>
      <c r="L39" s="48"/>
      <c r="M39" s="48"/>
    </row>
    <row r="40" spans="1:13" ht="15">
      <c r="A40" s="48"/>
      <c r="B40" s="48"/>
      <c r="C40" s="48"/>
      <c r="D40" s="48"/>
      <c r="E40" s="48"/>
      <c r="F40" s="48"/>
      <c r="G40" s="48"/>
      <c r="H40" s="48"/>
      <c r="I40" s="48"/>
      <c r="J40" s="48"/>
      <c r="K40" s="48"/>
      <c r="L40" s="48"/>
      <c r="M40" s="48"/>
    </row>
    <row r="41" spans="1:13" ht="15">
      <c r="A41" s="48"/>
      <c r="B41" s="48"/>
      <c r="C41" s="48"/>
      <c r="D41" s="48"/>
      <c r="E41" s="48"/>
      <c r="F41" s="48"/>
      <c r="G41" s="48"/>
      <c r="H41" s="48"/>
      <c r="I41" s="48"/>
      <c r="J41" s="48"/>
      <c r="K41" s="48"/>
      <c r="L41" s="48"/>
      <c r="M41" s="48"/>
    </row>
    <row r="42" spans="1:13" ht="15">
      <c r="A42" s="48"/>
      <c r="B42" s="48"/>
      <c r="C42" s="48"/>
      <c r="D42" s="48"/>
      <c r="E42" s="48"/>
      <c r="F42" s="48"/>
      <c r="G42" s="48"/>
      <c r="H42" s="48"/>
      <c r="I42" s="48"/>
      <c r="J42" s="48"/>
      <c r="K42" s="48"/>
      <c r="L42" s="48"/>
      <c r="M42" s="48"/>
    </row>
    <row r="43" spans="1:13" ht="15">
      <c r="A43" s="48"/>
      <c r="B43" s="48"/>
      <c r="C43" s="48"/>
      <c r="D43" s="48"/>
      <c r="E43" s="48"/>
      <c r="F43" s="48"/>
      <c r="G43" s="48"/>
      <c r="H43" s="48"/>
      <c r="I43" s="48"/>
      <c r="J43" s="48"/>
      <c r="K43" s="48"/>
      <c r="L43" s="48"/>
      <c r="M43" s="48"/>
    </row>
    <row r="44" spans="1:13" ht="15">
      <c r="A44" s="48"/>
      <c r="B44" s="48"/>
      <c r="C44" s="48"/>
      <c r="D44" s="48"/>
      <c r="E44" s="48"/>
      <c r="F44" s="48"/>
      <c r="G44" s="48"/>
      <c r="H44" s="48"/>
      <c r="I44" s="48"/>
      <c r="J44" s="48"/>
      <c r="K44" s="48"/>
      <c r="L44" s="48"/>
      <c r="M44" s="48"/>
    </row>
    <row r="45" spans="1:13" ht="15">
      <c r="A45" s="48"/>
      <c r="B45" s="48"/>
      <c r="C45" s="48"/>
      <c r="D45" s="48"/>
      <c r="E45" s="48"/>
      <c r="F45" s="48"/>
      <c r="G45" s="48"/>
      <c r="H45" s="48"/>
      <c r="I45" s="48"/>
      <c r="J45" s="48"/>
      <c r="K45" s="48"/>
      <c r="L45" s="48"/>
      <c r="M45" s="48"/>
    </row>
    <row r="46" spans="1:13" ht="15">
      <c r="A46" s="48"/>
      <c r="B46" s="48"/>
      <c r="C46" s="48"/>
      <c r="D46" s="48"/>
      <c r="E46" s="48"/>
      <c r="F46" s="48"/>
      <c r="G46" s="48"/>
      <c r="H46" s="48"/>
      <c r="I46" s="48"/>
      <c r="J46" s="48"/>
      <c r="K46" s="48"/>
      <c r="L46" s="48"/>
      <c r="M46" s="48"/>
    </row>
    <row r="47" spans="1:13" ht="15">
      <c r="A47" s="48"/>
      <c r="B47" s="48"/>
      <c r="C47" s="48"/>
      <c r="D47" s="48"/>
      <c r="E47" s="48"/>
      <c r="F47" s="48"/>
      <c r="G47" s="48"/>
      <c r="H47" s="48"/>
      <c r="I47" s="48"/>
      <c r="J47" s="48"/>
      <c r="K47" s="48"/>
      <c r="L47" s="48"/>
      <c r="M47" s="48"/>
    </row>
    <row r="48" spans="1:13" ht="15">
      <c r="A48" s="48"/>
      <c r="B48" s="48"/>
      <c r="C48" s="48"/>
      <c r="D48" s="48"/>
      <c r="E48" s="48"/>
      <c r="F48" s="48"/>
      <c r="G48" s="48"/>
      <c r="H48" s="48"/>
      <c r="I48" s="48"/>
      <c r="J48" s="48"/>
      <c r="K48" s="48"/>
      <c r="L48" s="48"/>
      <c r="M48" s="48"/>
    </row>
    <row r="49" spans="1:13" ht="15">
      <c r="A49" s="48"/>
      <c r="B49" s="48"/>
      <c r="C49" s="48"/>
      <c r="D49" s="48"/>
      <c r="E49" s="48"/>
      <c r="F49" s="48"/>
      <c r="G49" s="48"/>
      <c r="H49" s="48"/>
      <c r="I49" s="48"/>
      <c r="J49" s="48"/>
      <c r="K49" s="48"/>
      <c r="L49" s="48"/>
      <c r="M49" s="48"/>
    </row>
    <row r="50" spans="1:13" ht="15">
      <c r="A50" s="48"/>
      <c r="B50" s="48"/>
      <c r="C50" s="48"/>
      <c r="D50" s="48"/>
      <c r="E50" s="48"/>
      <c r="F50" s="48"/>
      <c r="G50" s="48"/>
      <c r="H50" s="48"/>
      <c r="I50" s="48"/>
      <c r="J50" s="48"/>
      <c r="K50" s="48"/>
      <c r="L50" s="48"/>
      <c r="M50" s="48"/>
    </row>
    <row r="51" spans="1:13" ht="15">
      <c r="A51" s="48"/>
      <c r="B51" s="48"/>
      <c r="C51" s="48"/>
      <c r="D51" s="48"/>
      <c r="E51" s="48"/>
      <c r="F51" s="48"/>
      <c r="G51" s="48"/>
      <c r="H51" s="48"/>
      <c r="I51" s="48"/>
      <c r="J51" s="48"/>
      <c r="K51" s="48"/>
      <c r="L51" s="48"/>
      <c r="M51" s="48"/>
    </row>
    <row r="52" spans="1:13" ht="15">
      <c r="A52" s="48"/>
      <c r="B52" s="48"/>
      <c r="C52" s="48"/>
      <c r="D52" s="48"/>
      <c r="E52" s="48"/>
      <c r="F52" s="48"/>
      <c r="G52" s="48"/>
      <c r="H52" s="48"/>
      <c r="I52" s="48"/>
      <c r="J52" s="48"/>
      <c r="K52" s="48"/>
      <c r="L52" s="48"/>
      <c r="M52" s="48"/>
    </row>
    <row r="53" spans="1:13" ht="15">
      <c r="A53" s="48"/>
      <c r="B53" s="48"/>
      <c r="C53" s="48"/>
      <c r="D53" s="48"/>
      <c r="E53" s="48"/>
      <c r="F53" s="48"/>
      <c r="G53" s="48"/>
      <c r="H53" s="48"/>
      <c r="I53" s="48"/>
      <c r="J53" s="48"/>
      <c r="K53" s="48"/>
      <c r="L53" s="48"/>
      <c r="M53" s="48"/>
    </row>
    <row r="54" spans="1:13" ht="15">
      <c r="A54" s="48"/>
      <c r="B54" s="48"/>
      <c r="C54" s="48"/>
      <c r="D54" s="48"/>
      <c r="E54" s="48"/>
      <c r="F54" s="48"/>
      <c r="G54" s="48"/>
      <c r="H54" s="48"/>
      <c r="I54" s="48"/>
      <c r="J54" s="48"/>
      <c r="K54" s="48"/>
      <c r="L54" s="48"/>
      <c r="M54" s="48"/>
    </row>
    <row r="55" spans="1:13" ht="15">
      <c r="A55" s="48"/>
      <c r="B55" s="48"/>
      <c r="C55" s="48"/>
      <c r="D55" s="48"/>
      <c r="E55" s="48"/>
      <c r="F55" s="48"/>
      <c r="G55" s="48"/>
      <c r="H55" s="48"/>
      <c r="I55" s="48"/>
      <c r="J55" s="48"/>
      <c r="K55" s="48"/>
      <c r="L55" s="48"/>
      <c r="M55" s="48"/>
    </row>
    <row r="56" spans="1:13" ht="15">
      <c r="A56" s="48"/>
      <c r="B56" s="48"/>
      <c r="C56" s="48"/>
      <c r="D56" s="48"/>
      <c r="E56" s="48"/>
      <c r="F56" s="48"/>
      <c r="G56" s="48"/>
      <c r="H56" s="48"/>
      <c r="I56" s="48"/>
      <c r="J56" s="48"/>
      <c r="K56" s="48"/>
      <c r="L56" s="48"/>
      <c r="M56" s="48"/>
    </row>
    <row r="57" spans="1:13" ht="15">
      <c r="A57" s="48"/>
      <c r="B57" s="48"/>
      <c r="C57" s="48"/>
      <c r="D57" s="48"/>
      <c r="E57" s="48"/>
      <c r="F57" s="48"/>
      <c r="G57" s="48"/>
      <c r="H57" s="48"/>
      <c r="I57" s="48"/>
      <c r="J57" s="48"/>
      <c r="K57" s="48"/>
      <c r="L57" s="48"/>
      <c r="M57" s="48"/>
    </row>
    <row r="58" spans="1:13" ht="15">
      <c r="A58" s="48"/>
      <c r="B58" s="48"/>
      <c r="C58" s="48"/>
      <c r="D58" s="48"/>
      <c r="E58" s="48"/>
      <c r="F58" s="48"/>
      <c r="G58" s="48"/>
      <c r="H58" s="48"/>
      <c r="I58" s="48"/>
      <c r="J58" s="48"/>
      <c r="K58" s="48"/>
      <c r="L58" s="48"/>
      <c r="M58" s="48"/>
    </row>
    <row r="59" spans="1:13" ht="15">
      <c r="A59" s="48"/>
      <c r="B59" s="48"/>
      <c r="C59" s="48"/>
      <c r="D59" s="48"/>
      <c r="E59" s="48"/>
      <c r="F59" s="48"/>
      <c r="G59" s="48"/>
      <c r="H59" s="48"/>
      <c r="I59" s="48"/>
      <c r="J59" s="48"/>
      <c r="K59" s="48"/>
      <c r="L59" s="48"/>
      <c r="M59" s="48"/>
    </row>
    <row r="60" spans="1:13" ht="15">
      <c r="A60" s="48"/>
      <c r="B60" s="48"/>
      <c r="C60" s="48"/>
      <c r="D60" s="48"/>
      <c r="E60" s="48"/>
      <c r="F60" s="48"/>
      <c r="G60" s="48"/>
      <c r="H60" s="48"/>
      <c r="I60" s="48"/>
      <c r="J60" s="48"/>
      <c r="K60" s="48"/>
      <c r="L60" s="48"/>
      <c r="M60" s="48"/>
    </row>
    <row r="61" spans="1:13" ht="15">
      <c r="A61" s="48"/>
      <c r="B61" s="48"/>
      <c r="C61" s="48"/>
      <c r="D61" s="48"/>
      <c r="E61" s="48"/>
      <c r="F61" s="48"/>
      <c r="G61" s="48"/>
      <c r="H61" s="48"/>
      <c r="I61" s="48"/>
      <c r="J61" s="48"/>
      <c r="K61" s="48"/>
      <c r="L61" s="48"/>
      <c r="M61" s="48"/>
    </row>
    <row r="62" spans="1:13" ht="15">
      <c r="A62" s="48"/>
      <c r="B62" s="48"/>
      <c r="C62" s="48"/>
      <c r="D62" s="48"/>
      <c r="E62" s="48"/>
      <c r="F62" s="48"/>
      <c r="G62" s="48"/>
      <c r="H62" s="48"/>
      <c r="I62" s="48"/>
      <c r="J62" s="48"/>
      <c r="K62" s="48"/>
      <c r="L62" s="48"/>
      <c r="M62" s="48"/>
    </row>
    <row r="63" spans="1:13" ht="15">
      <c r="A63" s="48"/>
      <c r="B63" s="48"/>
      <c r="C63" s="48"/>
      <c r="D63" s="48"/>
      <c r="E63" s="48"/>
      <c r="F63" s="48"/>
      <c r="G63" s="48"/>
      <c r="H63" s="48"/>
      <c r="I63" s="48"/>
      <c r="J63" s="48"/>
      <c r="K63" s="48"/>
      <c r="L63" s="48"/>
      <c r="M63" s="48"/>
    </row>
    <row r="64" spans="1:13" ht="15">
      <c r="A64" s="48"/>
      <c r="B64" s="48"/>
      <c r="C64" s="48"/>
      <c r="D64" s="48"/>
      <c r="E64" s="48"/>
      <c r="F64" s="48"/>
      <c r="G64" s="48"/>
      <c r="H64" s="48"/>
      <c r="I64" s="48"/>
      <c r="J64" s="48"/>
      <c r="K64" s="48"/>
      <c r="L64" s="48"/>
      <c r="M64" s="48"/>
    </row>
    <row r="65" spans="1:13" ht="15">
      <c r="A65" s="48"/>
      <c r="B65" s="48"/>
      <c r="C65" s="48"/>
      <c r="D65" s="48"/>
      <c r="E65" s="48"/>
      <c r="F65" s="48"/>
      <c r="G65" s="48"/>
      <c r="H65" s="48"/>
      <c r="I65" s="48"/>
      <c r="J65" s="48"/>
      <c r="K65" s="48"/>
      <c r="L65" s="48"/>
      <c r="M65" s="48"/>
    </row>
    <row r="66" spans="1:13" ht="15">
      <c r="A66" s="48"/>
      <c r="B66" s="48"/>
      <c r="C66" s="48"/>
      <c r="D66" s="48"/>
      <c r="E66" s="48"/>
      <c r="F66" s="48"/>
      <c r="G66" s="48"/>
      <c r="H66" s="48"/>
      <c r="I66" s="48"/>
      <c r="J66" s="48"/>
      <c r="K66" s="48"/>
      <c r="L66" s="48"/>
      <c r="M66" s="48"/>
    </row>
    <row r="67" spans="1:13" ht="15">
      <c r="A67" s="48"/>
      <c r="B67" s="48"/>
      <c r="C67" s="48"/>
      <c r="D67" s="48"/>
      <c r="E67" s="48"/>
      <c r="F67" s="48"/>
      <c r="G67" s="48"/>
      <c r="H67" s="48"/>
      <c r="I67" s="48"/>
      <c r="J67" s="48"/>
      <c r="K67" s="48"/>
      <c r="L67" s="48"/>
      <c r="M67" s="48"/>
    </row>
    <row r="68" spans="1:13" ht="15">
      <c r="A68" s="48"/>
      <c r="B68" s="48"/>
      <c r="C68" s="48"/>
      <c r="D68" s="48"/>
      <c r="E68" s="48"/>
      <c r="F68" s="48"/>
      <c r="G68" s="48"/>
      <c r="H68" s="48"/>
      <c r="I68" s="48"/>
      <c r="J68" s="48"/>
      <c r="K68" s="48"/>
      <c r="L68" s="48"/>
      <c r="M68" s="48"/>
    </row>
    <row r="69" spans="1:13" ht="15">
      <c r="A69" s="48"/>
      <c r="B69" s="48"/>
      <c r="C69" s="48"/>
      <c r="D69" s="48"/>
      <c r="E69" s="48"/>
      <c r="F69" s="48"/>
      <c r="G69" s="48"/>
      <c r="H69" s="48"/>
      <c r="I69" s="48"/>
      <c r="J69" s="48"/>
      <c r="K69" s="48"/>
      <c r="L69" s="48"/>
      <c r="M69" s="48"/>
    </row>
    <row r="70" spans="1:13" ht="15">
      <c r="A70" s="48"/>
      <c r="B70" s="48"/>
      <c r="C70" s="48"/>
      <c r="D70" s="48"/>
      <c r="E70" s="48"/>
      <c r="F70" s="48"/>
      <c r="G70" s="48"/>
      <c r="H70" s="48"/>
      <c r="I70" s="48"/>
      <c r="J70" s="48"/>
      <c r="K70" s="48"/>
      <c r="L70" s="48"/>
      <c r="M70" s="48"/>
    </row>
    <row r="71" spans="1:13" ht="15">
      <c r="A71" s="48"/>
      <c r="B71" s="48"/>
      <c r="C71" s="48"/>
      <c r="D71" s="48"/>
      <c r="E71" s="48"/>
      <c r="F71" s="48"/>
      <c r="G71" s="48"/>
      <c r="H71" s="48"/>
      <c r="I71" s="48"/>
      <c r="J71" s="48"/>
      <c r="K71" s="48"/>
      <c r="L71" s="48"/>
      <c r="M71" s="48"/>
    </row>
    <row r="72" spans="1:13" ht="15">
      <c r="A72" s="48"/>
      <c r="B72" s="48"/>
      <c r="C72" s="48"/>
      <c r="D72" s="48"/>
      <c r="E72" s="48"/>
      <c r="F72" s="48"/>
      <c r="G72" s="48"/>
      <c r="H72" s="48"/>
      <c r="I72" s="48"/>
      <c r="J72" s="48"/>
      <c r="K72" s="48"/>
      <c r="L72" s="48"/>
      <c r="M72" s="48"/>
    </row>
    <row r="73" spans="1:13" ht="15">
      <c r="A73" s="48"/>
      <c r="B73" s="48"/>
      <c r="C73" s="48"/>
      <c r="D73" s="48"/>
      <c r="E73" s="48"/>
      <c r="F73" s="48"/>
      <c r="G73" s="48"/>
      <c r="H73" s="48"/>
      <c r="I73" s="48"/>
      <c r="J73" s="48"/>
      <c r="K73" s="48"/>
      <c r="L73" s="48"/>
      <c r="M73" s="48"/>
    </row>
    <row r="74" spans="1:13" ht="15">
      <c r="A74" s="48"/>
      <c r="B74" s="48"/>
      <c r="C74" s="48"/>
      <c r="D74" s="48"/>
      <c r="E74" s="48"/>
      <c r="F74" s="48"/>
      <c r="G74" s="48"/>
      <c r="H74" s="48"/>
      <c r="I74" s="48"/>
      <c r="J74" s="48"/>
      <c r="K74" s="48"/>
      <c r="L74" s="48"/>
      <c r="M74" s="48"/>
    </row>
    <row r="75" spans="1:13" ht="15">
      <c r="A75" s="48"/>
      <c r="B75" s="48"/>
      <c r="C75" s="48"/>
      <c r="D75" s="48"/>
      <c r="E75" s="48"/>
      <c r="F75" s="48"/>
      <c r="G75" s="48"/>
      <c r="H75" s="48"/>
      <c r="I75" s="48"/>
      <c r="J75" s="48"/>
      <c r="K75" s="48"/>
      <c r="L75" s="48"/>
      <c r="M75" s="48"/>
    </row>
    <row r="76" spans="1:13" ht="15">
      <c r="A76" s="48"/>
      <c r="B76" s="48"/>
      <c r="C76" s="48"/>
      <c r="D76" s="48"/>
      <c r="E76" s="48"/>
      <c r="F76" s="48"/>
      <c r="G76" s="48"/>
      <c r="H76" s="48"/>
      <c r="I76" s="48"/>
      <c r="J76" s="48"/>
      <c r="K76" s="48"/>
      <c r="L76" s="48"/>
      <c r="M76" s="48"/>
    </row>
    <row r="77" spans="1:13" ht="15">
      <c r="A77" s="48"/>
      <c r="B77" s="48"/>
      <c r="C77" s="48"/>
      <c r="D77" s="48"/>
      <c r="E77" s="48"/>
      <c r="F77" s="48"/>
      <c r="G77" s="48"/>
      <c r="H77" s="48"/>
      <c r="I77" s="48"/>
      <c r="J77" s="48"/>
      <c r="K77" s="48"/>
      <c r="L77" s="48"/>
      <c r="M77" s="48"/>
    </row>
    <row r="78" spans="1:13" ht="15">
      <c r="A78" s="48"/>
      <c r="B78" s="48"/>
      <c r="C78" s="48"/>
      <c r="D78" s="48"/>
      <c r="E78" s="48"/>
      <c r="F78" s="48"/>
      <c r="G78" s="48"/>
      <c r="H78" s="48"/>
      <c r="I78" s="48"/>
      <c r="J78" s="48"/>
      <c r="K78" s="48"/>
      <c r="L78" s="48"/>
      <c r="M78" s="48"/>
    </row>
    <row r="79" spans="1:13" ht="15">
      <c r="A79" s="48"/>
      <c r="B79" s="48"/>
      <c r="C79" s="48"/>
      <c r="D79" s="48"/>
      <c r="E79" s="48"/>
      <c r="F79" s="48"/>
      <c r="G79" s="48"/>
      <c r="H79" s="48"/>
      <c r="I79" s="48"/>
      <c r="J79" s="48"/>
      <c r="K79" s="48"/>
      <c r="L79" s="48"/>
      <c r="M79" s="48"/>
    </row>
    <row r="80" spans="1:13" ht="15">
      <c r="A80" s="48"/>
      <c r="B80" s="48"/>
      <c r="C80" s="48"/>
      <c r="D80" s="48"/>
      <c r="E80" s="48"/>
      <c r="F80" s="48"/>
      <c r="G80" s="48"/>
      <c r="H80" s="48"/>
      <c r="I80" s="48"/>
      <c r="J80" s="48"/>
      <c r="K80" s="48"/>
      <c r="L80" s="48"/>
      <c r="M80" s="48"/>
    </row>
    <row r="81" spans="1:13" ht="15">
      <c r="A81" s="48"/>
      <c r="B81" s="48"/>
      <c r="C81" s="48"/>
      <c r="D81" s="48"/>
      <c r="E81" s="48"/>
      <c r="F81" s="48"/>
      <c r="G81" s="48"/>
      <c r="H81" s="48"/>
      <c r="I81" s="48"/>
      <c r="J81" s="48"/>
      <c r="K81" s="48"/>
      <c r="L81" s="48"/>
      <c r="M81" s="48"/>
    </row>
    <row r="82" spans="1:13" ht="15">
      <c r="A82" s="48"/>
      <c r="B82" s="48"/>
      <c r="C82" s="48"/>
      <c r="D82" s="48"/>
      <c r="E82" s="48"/>
      <c r="F82" s="48"/>
      <c r="G82" s="48"/>
      <c r="H82" s="48"/>
      <c r="I82" s="48"/>
      <c r="J82" s="48"/>
      <c r="K82" s="48"/>
      <c r="L82" s="48"/>
      <c r="M82" s="48"/>
    </row>
    <row r="83" spans="1:13" ht="15">
      <c r="A83" s="48"/>
      <c r="B83" s="48"/>
      <c r="C83" s="48"/>
      <c r="D83" s="48"/>
      <c r="E83" s="48"/>
      <c r="F83" s="48"/>
      <c r="G83" s="48"/>
      <c r="H83" s="48"/>
      <c r="I83" s="48"/>
      <c r="J83" s="48"/>
      <c r="K83" s="48"/>
      <c r="L83" s="48"/>
      <c r="M83" s="48"/>
    </row>
    <row r="84" spans="1:13" ht="15">
      <c r="A84" s="48"/>
      <c r="B84" s="48"/>
      <c r="C84" s="48"/>
      <c r="D84" s="48"/>
      <c r="E84" s="48"/>
      <c r="F84" s="48"/>
      <c r="G84" s="48"/>
      <c r="H84" s="48"/>
      <c r="I84" s="48"/>
      <c r="J84" s="48"/>
      <c r="K84" s="48"/>
      <c r="L84" s="48"/>
      <c r="M84" s="48"/>
    </row>
    <row r="85" spans="1:13" ht="15">
      <c r="A85" s="48"/>
      <c r="B85" s="48"/>
      <c r="C85" s="48"/>
      <c r="D85" s="48"/>
      <c r="E85" s="48"/>
      <c r="F85" s="48"/>
      <c r="G85" s="48"/>
      <c r="H85" s="48"/>
      <c r="I85" s="48"/>
      <c r="J85" s="48"/>
      <c r="K85" s="48"/>
      <c r="L85" s="48"/>
      <c r="M85" s="48"/>
    </row>
    <row r="86" spans="1:13" ht="15">
      <c r="A86" s="48"/>
      <c r="B86" s="48"/>
      <c r="C86" s="48"/>
      <c r="D86" s="48"/>
      <c r="E86" s="48"/>
      <c r="F86" s="48"/>
      <c r="G86" s="48"/>
      <c r="H86" s="48"/>
      <c r="I86" s="48"/>
      <c r="J86" s="48"/>
      <c r="K86" s="48"/>
      <c r="L86" s="48"/>
      <c r="M86" s="48"/>
    </row>
    <row r="87" spans="1:13" ht="15">
      <c r="A87" s="48"/>
      <c r="B87" s="48"/>
      <c r="C87" s="48"/>
      <c r="D87" s="48"/>
      <c r="E87" s="48"/>
      <c r="F87" s="48"/>
      <c r="G87" s="48"/>
      <c r="H87" s="48"/>
      <c r="I87" s="48"/>
      <c r="J87" s="48"/>
      <c r="K87" s="48"/>
      <c r="L87" s="48"/>
      <c r="M87" s="48"/>
    </row>
    <row r="88" spans="1:13" ht="15">
      <c r="A88" s="48"/>
      <c r="B88" s="48"/>
      <c r="C88" s="48"/>
      <c r="D88" s="48"/>
      <c r="E88" s="48"/>
      <c r="F88" s="48"/>
      <c r="G88" s="48"/>
      <c r="H88" s="48"/>
      <c r="I88" s="48"/>
      <c r="J88" s="48"/>
      <c r="K88" s="48"/>
      <c r="L88" s="48"/>
      <c r="M88" s="48"/>
    </row>
    <row r="89" spans="1:13" ht="15">
      <c r="A89" s="48"/>
      <c r="B89" s="48"/>
      <c r="C89" s="48"/>
      <c r="D89" s="48"/>
      <c r="E89" s="48"/>
      <c r="F89" s="48"/>
      <c r="G89" s="48"/>
      <c r="H89" s="48"/>
      <c r="I89" s="48"/>
      <c r="J89" s="48"/>
      <c r="K89" s="48"/>
      <c r="L89" s="48"/>
      <c r="M89" s="48"/>
    </row>
    <row r="90" spans="1:13" ht="15">
      <c r="A90" s="48"/>
      <c r="B90" s="48"/>
      <c r="C90" s="48"/>
      <c r="D90" s="48"/>
      <c r="E90" s="48"/>
      <c r="F90" s="48"/>
      <c r="G90" s="48"/>
      <c r="H90" s="48"/>
      <c r="I90" s="48"/>
      <c r="J90" s="48"/>
      <c r="K90" s="48"/>
      <c r="L90" s="48"/>
      <c r="M90" s="48"/>
    </row>
    <row r="91" spans="1:13" ht="15">
      <c r="A91" s="48"/>
      <c r="B91" s="48"/>
      <c r="C91" s="48"/>
      <c r="D91" s="48"/>
      <c r="E91" s="48"/>
      <c r="F91" s="48"/>
      <c r="G91" s="48"/>
      <c r="H91" s="48"/>
      <c r="I91" s="48"/>
      <c r="J91" s="48"/>
      <c r="K91" s="48"/>
      <c r="L91" s="48"/>
      <c r="M91" s="48"/>
    </row>
    <row r="92" spans="1:13" ht="15">
      <c r="A92" s="48"/>
      <c r="B92" s="48"/>
      <c r="C92" s="48"/>
      <c r="D92" s="48"/>
      <c r="E92" s="48"/>
      <c r="F92" s="48"/>
      <c r="G92" s="48"/>
      <c r="H92" s="48"/>
      <c r="I92" s="48"/>
      <c r="J92" s="48"/>
      <c r="K92" s="48"/>
      <c r="L92" s="48"/>
      <c r="M92" s="48"/>
    </row>
    <row r="93" spans="1:13" ht="15">
      <c r="A93" s="48"/>
      <c r="B93" s="48"/>
      <c r="C93" s="48"/>
      <c r="D93" s="48"/>
      <c r="E93" s="48"/>
      <c r="F93" s="48"/>
      <c r="G93" s="48"/>
      <c r="H93" s="48"/>
      <c r="I93" s="48"/>
      <c r="J93" s="48"/>
      <c r="K93" s="48"/>
      <c r="L93" s="48"/>
      <c r="M93" s="48"/>
    </row>
    <row r="94" spans="1:13" ht="15">
      <c r="A94" s="48"/>
      <c r="B94" s="48"/>
      <c r="C94" s="48"/>
      <c r="D94" s="48"/>
      <c r="E94" s="48"/>
      <c r="F94" s="48"/>
      <c r="G94" s="48"/>
      <c r="H94" s="48"/>
      <c r="I94" s="48"/>
      <c r="J94" s="48"/>
      <c r="K94" s="48"/>
      <c r="L94" s="48"/>
      <c r="M94" s="48"/>
    </row>
    <row r="95" spans="1:13" ht="15">
      <c r="A95" s="48"/>
      <c r="B95" s="48"/>
      <c r="C95" s="48"/>
      <c r="D95" s="48"/>
      <c r="E95" s="48"/>
      <c r="F95" s="48"/>
      <c r="G95" s="48"/>
      <c r="H95" s="48"/>
      <c r="I95" s="48"/>
      <c r="J95" s="48"/>
      <c r="K95" s="48"/>
      <c r="L95" s="48"/>
      <c r="M95" s="48"/>
    </row>
    <row r="96" spans="1:13" ht="15">
      <c r="A96" s="48"/>
      <c r="B96" s="48"/>
      <c r="C96" s="48"/>
      <c r="D96" s="48"/>
      <c r="E96" s="48"/>
      <c r="F96" s="48"/>
      <c r="G96" s="48"/>
      <c r="H96" s="48"/>
      <c r="I96" s="48"/>
      <c r="J96" s="48"/>
      <c r="K96" s="48"/>
      <c r="L96" s="48"/>
      <c r="M96" s="48"/>
    </row>
    <row r="97" spans="1:13" ht="15">
      <c r="A97" s="48"/>
      <c r="B97" s="48"/>
      <c r="C97" s="48"/>
      <c r="D97" s="48"/>
      <c r="E97" s="48"/>
      <c r="F97" s="48"/>
      <c r="G97" s="48"/>
      <c r="H97" s="48"/>
      <c r="I97" s="48"/>
      <c r="J97" s="48"/>
      <c r="K97" s="48"/>
      <c r="L97" s="48"/>
      <c r="M97" s="48"/>
    </row>
    <row r="98" spans="1:13" ht="15">
      <c r="A98" s="48"/>
      <c r="B98" s="48"/>
      <c r="C98" s="48"/>
      <c r="D98" s="48"/>
      <c r="E98" s="48"/>
      <c r="F98" s="48"/>
      <c r="G98" s="48"/>
      <c r="H98" s="48"/>
      <c r="I98" s="48"/>
      <c r="J98" s="48"/>
      <c r="K98" s="48"/>
      <c r="L98" s="48"/>
      <c r="M98" s="48"/>
    </row>
    <row r="99" spans="1:13" ht="15">
      <c r="A99" s="48"/>
      <c r="B99" s="48"/>
      <c r="C99" s="48"/>
      <c r="D99" s="48"/>
      <c r="E99" s="48"/>
      <c r="F99" s="48"/>
      <c r="G99" s="48"/>
      <c r="H99" s="48"/>
      <c r="I99" s="48"/>
      <c r="J99" s="48"/>
      <c r="K99" s="48"/>
      <c r="L99" s="48"/>
      <c r="M99" s="48"/>
    </row>
    <row r="100" spans="1:13" ht="15">
      <c r="A100" s="48"/>
      <c r="B100" s="48"/>
      <c r="C100" s="48"/>
      <c r="D100" s="48"/>
      <c r="E100" s="48"/>
      <c r="F100" s="48"/>
      <c r="G100" s="48"/>
      <c r="H100" s="48"/>
      <c r="I100" s="48"/>
      <c r="J100" s="48"/>
      <c r="K100" s="48"/>
      <c r="L100" s="48"/>
      <c r="M100" s="48"/>
    </row>
    <row r="101" spans="1:13" ht="15">
      <c r="A101" s="48"/>
      <c r="B101" s="48"/>
      <c r="C101" s="48"/>
      <c r="D101" s="48"/>
      <c r="E101" s="48"/>
      <c r="F101" s="48"/>
      <c r="G101" s="48"/>
      <c r="H101" s="48"/>
      <c r="I101" s="48"/>
      <c r="J101" s="48"/>
      <c r="K101" s="48"/>
      <c r="L101" s="48"/>
      <c r="M101" s="48"/>
    </row>
    <row r="102" spans="1:13" ht="15">
      <c r="A102" s="48"/>
      <c r="B102" s="48"/>
      <c r="C102" s="48"/>
      <c r="D102" s="48"/>
      <c r="E102" s="48"/>
      <c r="F102" s="48"/>
      <c r="G102" s="48"/>
      <c r="H102" s="48"/>
      <c r="I102" s="48"/>
      <c r="J102" s="48"/>
      <c r="K102" s="48"/>
      <c r="L102" s="48"/>
      <c r="M102" s="48"/>
    </row>
    <row r="103" spans="1:13" ht="15">
      <c r="A103" s="48"/>
      <c r="B103" s="48"/>
      <c r="C103" s="48"/>
      <c r="D103" s="48"/>
      <c r="E103" s="48"/>
      <c r="F103" s="48"/>
      <c r="G103" s="48"/>
      <c r="H103" s="48"/>
      <c r="I103" s="48"/>
      <c r="J103" s="48"/>
      <c r="K103" s="48"/>
      <c r="L103" s="48"/>
      <c r="M103" s="48"/>
    </row>
    <row r="104" spans="1:13" ht="15">
      <c r="A104" s="48"/>
      <c r="B104" s="48"/>
      <c r="C104" s="48"/>
      <c r="D104" s="48"/>
      <c r="E104" s="48"/>
      <c r="F104" s="48"/>
      <c r="G104" s="48"/>
      <c r="H104" s="48"/>
      <c r="I104" s="48"/>
      <c r="J104" s="48"/>
      <c r="K104" s="48"/>
      <c r="L104" s="48"/>
      <c r="M104" s="48"/>
    </row>
    <row r="105" spans="1:13" ht="15">
      <c r="A105" s="48"/>
      <c r="B105" s="48"/>
      <c r="C105" s="48"/>
      <c r="D105" s="48"/>
      <c r="E105" s="48"/>
      <c r="F105" s="48"/>
      <c r="G105" s="48"/>
      <c r="H105" s="48"/>
      <c r="I105" s="48"/>
      <c r="J105" s="48"/>
      <c r="K105" s="48"/>
      <c r="L105" s="48"/>
      <c r="M105" s="48"/>
    </row>
    <row r="106" spans="1:13" ht="15">
      <c r="A106" s="48"/>
      <c r="B106" s="48"/>
      <c r="C106" s="48"/>
      <c r="D106" s="48"/>
      <c r="E106" s="48"/>
      <c r="F106" s="48"/>
      <c r="G106" s="48"/>
      <c r="H106" s="48"/>
      <c r="I106" s="48"/>
      <c r="J106" s="48"/>
      <c r="K106" s="48"/>
      <c r="L106" s="48"/>
      <c r="M106" s="48"/>
    </row>
    <row r="107" spans="1:13" ht="15">
      <c r="A107" s="48"/>
      <c r="B107" s="48"/>
      <c r="C107" s="48"/>
      <c r="D107" s="48"/>
      <c r="E107" s="48"/>
      <c r="F107" s="48"/>
      <c r="G107" s="48"/>
      <c r="H107" s="48"/>
      <c r="I107" s="48"/>
      <c r="J107" s="48"/>
      <c r="K107" s="48"/>
      <c r="L107" s="48"/>
      <c r="M107" s="48"/>
    </row>
    <row r="108" spans="1:13" ht="15">
      <c r="A108" s="48"/>
      <c r="B108" s="48"/>
      <c r="C108" s="48"/>
      <c r="D108" s="48"/>
      <c r="E108" s="48"/>
      <c r="F108" s="48"/>
      <c r="G108" s="48"/>
      <c r="H108" s="48"/>
      <c r="I108" s="48"/>
      <c r="J108" s="48"/>
      <c r="K108" s="48"/>
      <c r="L108" s="48"/>
      <c r="M108" s="48"/>
    </row>
    <row r="109" spans="1:13" ht="15">
      <c r="A109" s="48"/>
      <c r="B109" s="48"/>
      <c r="C109" s="48"/>
      <c r="D109" s="48"/>
      <c r="E109" s="48"/>
      <c r="F109" s="48"/>
      <c r="G109" s="48"/>
      <c r="H109" s="48"/>
      <c r="I109" s="48"/>
      <c r="J109" s="48"/>
      <c r="K109" s="48"/>
      <c r="L109" s="48"/>
      <c r="M109" s="48"/>
    </row>
    <row r="110" spans="1:13" ht="15">
      <c r="A110" s="48"/>
      <c r="B110" s="48"/>
      <c r="C110" s="48"/>
      <c r="D110" s="48"/>
      <c r="E110" s="48"/>
      <c r="F110" s="48"/>
      <c r="G110" s="48"/>
      <c r="H110" s="48"/>
      <c r="I110" s="48"/>
      <c r="J110" s="48"/>
      <c r="K110" s="48"/>
      <c r="L110" s="48"/>
      <c r="M110" s="48"/>
    </row>
    <row r="111" spans="1:13" ht="15">
      <c r="A111" s="48"/>
      <c r="B111" s="48"/>
      <c r="C111" s="48"/>
      <c r="D111" s="48"/>
      <c r="E111" s="48"/>
      <c r="F111" s="48"/>
      <c r="G111" s="48"/>
      <c r="H111" s="48"/>
      <c r="I111" s="48"/>
      <c r="J111" s="48"/>
      <c r="K111" s="48"/>
      <c r="L111" s="48"/>
      <c r="M111" s="48"/>
    </row>
    <row r="112" spans="1:13" ht="15">
      <c r="A112" s="47"/>
      <c r="B112" s="47"/>
      <c r="C112" s="47"/>
      <c r="D112" s="47"/>
      <c r="E112" s="47"/>
      <c r="F112" s="47"/>
      <c r="G112" s="47"/>
      <c r="H112" s="47"/>
      <c r="I112" s="47"/>
      <c r="J112" s="47"/>
      <c r="K112" s="47"/>
      <c r="L112" s="47"/>
      <c r="M112" s="47"/>
    </row>
  </sheetData>
  <sheetProtection password="B889" sheet="1"/>
  <mergeCells count="1">
    <mergeCell ref="B6:L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1"/>
  <dimension ref="A1:AR164"/>
  <sheetViews>
    <sheetView zoomScalePageLayoutView="0" workbookViewId="0" topLeftCell="A99">
      <selection activeCell="G111" sqref="G111"/>
    </sheetView>
  </sheetViews>
  <sheetFormatPr defaultColWidth="9.140625" defaultRowHeight="15"/>
  <cols>
    <col min="1" max="1" width="25.7109375" style="0" customWidth="1"/>
    <col min="2" max="2" width="14.421875" style="0" customWidth="1"/>
    <col min="3" max="3" width="18.140625" style="0" customWidth="1"/>
    <col min="4" max="4" width="17.00390625" style="0" customWidth="1"/>
    <col min="5" max="5" width="16.140625" style="0" customWidth="1"/>
    <col min="6" max="6" width="14.00390625" style="0" customWidth="1"/>
    <col min="7" max="7" width="17.28125" style="0" customWidth="1"/>
    <col min="8" max="8" width="16.57421875" style="0" customWidth="1"/>
    <col min="9" max="9" width="14.28125" style="0" customWidth="1"/>
    <col min="10" max="10" width="16.00390625" style="0" customWidth="1"/>
    <col min="11" max="12" width="16.421875" style="0" customWidth="1"/>
    <col min="13" max="13" width="15.00390625" style="0" customWidth="1"/>
    <col min="14" max="14" width="15.57421875" style="0" customWidth="1"/>
    <col min="15" max="15" width="16.8515625" style="0" customWidth="1"/>
    <col min="16" max="16" width="13.57421875" style="0" customWidth="1"/>
    <col min="17" max="17" width="15.28125" style="0" customWidth="1"/>
    <col min="18" max="18" width="15.00390625" style="0" customWidth="1"/>
    <col min="21" max="21" width="13.57421875" style="0" customWidth="1"/>
    <col min="22" max="22" width="11.7109375" style="0" customWidth="1"/>
    <col min="28" max="28" width="15.57421875" style="0" customWidth="1"/>
    <col min="30" max="30" width="13.7109375" style="0" customWidth="1"/>
    <col min="32" max="32" width="18.421875" style="0" customWidth="1"/>
    <col min="35" max="35" width="18.57421875" style="0" customWidth="1"/>
  </cols>
  <sheetData>
    <row r="1" spans="1:43" ht="15">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row>
    <row r="2" spans="1:42" ht="18.75">
      <c r="A2" s="11" t="s">
        <v>206</v>
      </c>
      <c r="N2" s="11" t="s">
        <v>207</v>
      </c>
      <c r="T2" s="11" t="s">
        <v>231</v>
      </c>
      <c r="AB2" s="11" t="s">
        <v>251</v>
      </c>
      <c r="AI2" s="11" t="s">
        <v>465</v>
      </c>
      <c r="AP2" s="11" t="s">
        <v>466</v>
      </c>
    </row>
    <row r="3" ht="15.75">
      <c r="A3" s="147"/>
    </row>
    <row r="4" spans="1:35" ht="126">
      <c r="A4" s="145" t="s">
        <v>487</v>
      </c>
      <c r="B4" s="145" t="s">
        <v>346</v>
      </c>
      <c r="C4" s="146" t="s">
        <v>372</v>
      </c>
      <c r="D4" s="146" t="s">
        <v>368</v>
      </c>
      <c r="E4" s="145" t="s">
        <v>192</v>
      </c>
      <c r="F4" s="145"/>
      <c r="G4" s="155" t="s">
        <v>486</v>
      </c>
      <c r="N4" s="145" t="s">
        <v>208</v>
      </c>
      <c r="O4" s="145" t="s">
        <v>68</v>
      </c>
      <c r="P4" s="145" t="s">
        <v>213</v>
      </c>
      <c r="T4" s="145" t="s">
        <v>235</v>
      </c>
      <c r="U4" s="145" t="s">
        <v>236</v>
      </c>
      <c r="V4" s="145" t="s">
        <v>237</v>
      </c>
      <c r="AB4" s="144" t="s">
        <v>256</v>
      </c>
      <c r="AC4" s="145"/>
      <c r="AD4" s="145" t="s">
        <v>268</v>
      </c>
      <c r="AE4" s="145"/>
      <c r="AF4" s="145" t="s">
        <v>398</v>
      </c>
      <c r="AI4" s="145" t="s">
        <v>435</v>
      </c>
    </row>
    <row r="5" spans="1:42" ht="15">
      <c r="A5" t="s">
        <v>169</v>
      </c>
      <c r="B5" t="s">
        <v>169</v>
      </c>
      <c r="C5">
        <f>MATCH(F30,G5:G26,0)</f>
        <v>1</v>
      </c>
      <c r="D5">
        <f>MATCH(G30,B5:B13,0)</f>
        <v>1</v>
      </c>
      <c r="E5" t="s">
        <v>344</v>
      </c>
      <c r="G5" t="s">
        <v>169</v>
      </c>
      <c r="N5" t="s">
        <v>224</v>
      </c>
      <c r="O5" t="s">
        <v>211</v>
      </c>
      <c r="P5" t="s">
        <v>169</v>
      </c>
      <c r="T5" t="s">
        <v>169</v>
      </c>
      <c r="AB5" t="s">
        <v>344</v>
      </c>
      <c r="AD5" t="s">
        <v>169</v>
      </c>
      <c r="AF5" s="96" t="s">
        <v>399</v>
      </c>
      <c r="AI5" s="96" t="s">
        <v>436</v>
      </c>
      <c r="AP5" t="s">
        <v>169</v>
      </c>
    </row>
    <row r="6" spans="1:42" ht="15">
      <c r="A6" t="s">
        <v>358</v>
      </c>
      <c r="B6" t="s">
        <v>174</v>
      </c>
      <c r="C6" t="s">
        <v>373</v>
      </c>
      <c r="D6" t="s">
        <v>369</v>
      </c>
      <c r="E6" t="s">
        <v>193</v>
      </c>
      <c r="G6" t="s">
        <v>358</v>
      </c>
      <c r="N6" t="s">
        <v>209</v>
      </c>
      <c r="O6" t="s">
        <v>212</v>
      </c>
      <c r="P6" t="s">
        <v>214</v>
      </c>
      <c r="T6" t="s">
        <v>385</v>
      </c>
      <c r="U6" t="s">
        <v>169</v>
      </c>
      <c r="V6" t="s">
        <v>169</v>
      </c>
      <c r="AB6" t="s">
        <v>257</v>
      </c>
      <c r="AD6" t="s">
        <v>269</v>
      </c>
      <c r="AF6" s="96" t="s">
        <v>344</v>
      </c>
      <c r="AI6" s="96" t="s">
        <v>413</v>
      </c>
      <c r="AP6" t="s">
        <v>358</v>
      </c>
    </row>
    <row r="7" spans="1:42" ht="15">
      <c r="A7" t="s">
        <v>359</v>
      </c>
      <c r="B7" t="s">
        <v>175</v>
      </c>
      <c r="C7">
        <f>MATCH(F31,A5:A11,0)</f>
        <v>1</v>
      </c>
      <c r="D7">
        <f>MATCH(G31,B5:B13,0)</f>
        <v>1</v>
      </c>
      <c r="E7" t="s">
        <v>194</v>
      </c>
      <c r="G7" t="s">
        <v>359</v>
      </c>
      <c r="N7" t="s">
        <v>210</v>
      </c>
      <c r="P7" t="s">
        <v>215</v>
      </c>
      <c r="T7" t="s">
        <v>386</v>
      </c>
      <c r="U7" t="s">
        <v>170</v>
      </c>
      <c r="V7" t="s">
        <v>170</v>
      </c>
      <c r="AB7" t="s">
        <v>258</v>
      </c>
      <c r="AD7" t="s">
        <v>270</v>
      </c>
      <c r="AF7" s="96" t="s">
        <v>405</v>
      </c>
      <c r="AI7" s="96" t="s">
        <v>412</v>
      </c>
      <c r="AP7" t="s">
        <v>359</v>
      </c>
    </row>
    <row r="8" spans="1:42" ht="15">
      <c r="A8" t="s">
        <v>360</v>
      </c>
      <c r="B8" t="s">
        <v>364</v>
      </c>
      <c r="C8" t="s">
        <v>374</v>
      </c>
      <c r="D8" t="s">
        <v>370</v>
      </c>
      <c r="E8" t="s">
        <v>195</v>
      </c>
      <c r="G8" t="s">
        <v>478</v>
      </c>
      <c r="P8" t="s">
        <v>216</v>
      </c>
      <c r="T8" t="s">
        <v>387</v>
      </c>
      <c r="U8" t="s">
        <v>171</v>
      </c>
      <c r="V8" t="s">
        <v>171</v>
      </c>
      <c r="AB8" t="s">
        <v>259</v>
      </c>
      <c r="AD8" t="s">
        <v>271</v>
      </c>
      <c r="AF8" s="96" t="s">
        <v>406</v>
      </c>
      <c r="AI8" s="96" t="s">
        <v>411</v>
      </c>
      <c r="AP8" t="s">
        <v>360</v>
      </c>
    </row>
    <row r="9" spans="1:42" ht="15">
      <c r="A9" t="s">
        <v>361</v>
      </c>
      <c r="B9" t="s">
        <v>365</v>
      </c>
      <c r="C9">
        <f>MATCH(F32,A5:A11,0)</f>
        <v>1</v>
      </c>
      <c r="D9">
        <f>MATCH(G32,B5:B13,0)</f>
        <v>1</v>
      </c>
      <c r="E9" t="s">
        <v>199</v>
      </c>
      <c r="G9" t="s">
        <v>479</v>
      </c>
      <c r="P9" t="s">
        <v>217</v>
      </c>
      <c r="T9" t="s">
        <v>388</v>
      </c>
      <c r="U9" t="s">
        <v>172</v>
      </c>
      <c r="V9" t="s">
        <v>172</v>
      </c>
      <c r="AB9" t="s">
        <v>260</v>
      </c>
      <c r="AF9" s="96" t="s">
        <v>407</v>
      </c>
      <c r="AI9" s="96" t="s">
        <v>410</v>
      </c>
      <c r="AP9" t="s">
        <v>361</v>
      </c>
    </row>
    <row r="10" spans="1:42" ht="15">
      <c r="A10" t="s">
        <v>362</v>
      </c>
      <c r="B10" t="s">
        <v>366</v>
      </c>
      <c r="C10" t="s">
        <v>375</v>
      </c>
      <c r="D10" t="s">
        <v>371</v>
      </c>
      <c r="E10" t="s">
        <v>196</v>
      </c>
      <c r="G10" t="s">
        <v>480</v>
      </c>
      <c r="P10" t="s">
        <v>218</v>
      </c>
      <c r="T10" t="s">
        <v>389</v>
      </c>
      <c r="U10" t="s">
        <v>173</v>
      </c>
      <c r="V10" t="s">
        <v>173</v>
      </c>
      <c r="AB10" t="s">
        <v>261</v>
      </c>
      <c r="AF10" s="96" t="s">
        <v>408</v>
      </c>
      <c r="AI10" s="96" t="s">
        <v>409</v>
      </c>
      <c r="AP10" t="s">
        <v>362</v>
      </c>
    </row>
    <row r="11" spans="1:42" ht="15">
      <c r="A11" t="s">
        <v>363</v>
      </c>
      <c r="B11" t="s">
        <v>367</v>
      </c>
      <c r="C11">
        <f>MATCH(F33,A5:A11,0)</f>
        <v>1</v>
      </c>
      <c r="D11">
        <f>MATCH(G33,B5:B13,0)</f>
        <v>1</v>
      </c>
      <c r="E11" t="s">
        <v>197</v>
      </c>
      <c r="G11" t="s">
        <v>481</v>
      </c>
      <c r="P11" t="s">
        <v>219</v>
      </c>
      <c r="T11" t="s">
        <v>390</v>
      </c>
      <c r="AB11" t="s">
        <v>262</v>
      </c>
      <c r="AF11" s="96" t="s">
        <v>409</v>
      </c>
      <c r="AI11" s="96" t="s">
        <v>408</v>
      </c>
      <c r="AP11" t="s">
        <v>467</v>
      </c>
    </row>
    <row r="12" spans="2:42" ht="15">
      <c r="B12" t="s">
        <v>345</v>
      </c>
      <c r="E12" t="s">
        <v>198</v>
      </c>
      <c r="G12" t="s">
        <v>482</v>
      </c>
      <c r="T12" t="s">
        <v>391</v>
      </c>
      <c r="AB12" t="s">
        <v>263</v>
      </c>
      <c r="AF12" s="96" t="s">
        <v>410</v>
      </c>
      <c r="AI12" s="96" t="s">
        <v>407</v>
      </c>
      <c r="AP12" t="s">
        <v>468</v>
      </c>
    </row>
    <row r="13" spans="2:42" ht="15">
      <c r="B13" t="s">
        <v>182</v>
      </c>
      <c r="E13" t="s">
        <v>200</v>
      </c>
      <c r="G13" t="s">
        <v>483</v>
      </c>
      <c r="T13" t="s">
        <v>392</v>
      </c>
      <c r="AB13" t="s">
        <v>264</v>
      </c>
      <c r="AF13" s="96" t="s">
        <v>411</v>
      </c>
      <c r="AI13" s="96" t="s">
        <v>406</v>
      </c>
      <c r="AP13" t="s">
        <v>469</v>
      </c>
    </row>
    <row r="14" spans="5:42" ht="15">
      <c r="E14" t="s">
        <v>178</v>
      </c>
      <c r="G14" t="s">
        <v>484</v>
      </c>
      <c r="T14" t="s">
        <v>393</v>
      </c>
      <c r="AB14" t="s">
        <v>115</v>
      </c>
      <c r="AF14" s="96" t="s">
        <v>412</v>
      </c>
      <c r="AI14" s="96" t="s">
        <v>405</v>
      </c>
      <c r="AP14" t="s">
        <v>470</v>
      </c>
    </row>
    <row r="15" spans="5:42" ht="15">
      <c r="E15" t="s">
        <v>188</v>
      </c>
      <c r="G15" t="s">
        <v>485</v>
      </c>
      <c r="AB15" t="s">
        <v>117</v>
      </c>
      <c r="AF15" s="96" t="s">
        <v>413</v>
      </c>
      <c r="AP15" t="s">
        <v>471</v>
      </c>
    </row>
    <row r="16" spans="5:42" ht="15">
      <c r="E16" t="s">
        <v>189</v>
      </c>
      <c r="G16" t="s">
        <v>468</v>
      </c>
      <c r="AB16" t="s">
        <v>265</v>
      </c>
      <c r="AP16" t="s">
        <v>472</v>
      </c>
    </row>
    <row r="17" spans="5:42" ht="15">
      <c r="E17" t="s">
        <v>190</v>
      </c>
      <c r="G17" t="s">
        <v>469</v>
      </c>
      <c r="AP17" t="s">
        <v>473</v>
      </c>
    </row>
    <row r="18" spans="5:42" ht="15">
      <c r="E18" t="s">
        <v>31</v>
      </c>
      <c r="G18" t="s">
        <v>470</v>
      </c>
      <c r="AP18" t="s">
        <v>474</v>
      </c>
    </row>
    <row r="19" spans="5:42" ht="15">
      <c r="E19" t="s">
        <v>179</v>
      </c>
      <c r="G19" t="s">
        <v>471</v>
      </c>
      <c r="AP19" t="s">
        <v>475</v>
      </c>
    </row>
    <row r="20" spans="5:42" ht="15">
      <c r="E20" t="s">
        <v>180</v>
      </c>
      <c r="G20" t="s">
        <v>472</v>
      </c>
      <c r="AP20" t="s">
        <v>476</v>
      </c>
    </row>
    <row r="21" spans="5:42" ht="15">
      <c r="E21" t="s">
        <v>191</v>
      </c>
      <c r="G21" t="s">
        <v>488</v>
      </c>
      <c r="AP21" t="s">
        <v>477</v>
      </c>
    </row>
    <row r="22" spans="5:7" ht="15">
      <c r="E22" t="s">
        <v>35</v>
      </c>
      <c r="G22" t="s">
        <v>489</v>
      </c>
    </row>
    <row r="23" spans="5:7" ht="15">
      <c r="E23" t="s">
        <v>177</v>
      </c>
      <c r="G23" t="s">
        <v>474</v>
      </c>
    </row>
    <row r="24" spans="5:7" ht="15">
      <c r="E24" t="s">
        <v>176</v>
      </c>
      <c r="G24" t="s">
        <v>475</v>
      </c>
    </row>
    <row r="25" spans="5:7" ht="15">
      <c r="E25" t="s">
        <v>181</v>
      </c>
      <c r="G25" t="s">
        <v>476</v>
      </c>
    </row>
    <row r="26" spans="1:44" ht="15">
      <c r="A26" s="143"/>
      <c r="B26" s="143"/>
      <c r="C26" s="143"/>
      <c r="D26" s="143"/>
      <c r="E26" s="143"/>
      <c r="F26" s="143"/>
      <c r="G26" t="s">
        <v>477</v>
      </c>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row>
    <row r="27" spans="1:44" ht="15">
      <c r="A27" s="15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row>
    <row r="28" spans="1:18" ht="72.75" customHeight="1">
      <c r="A28" s="18" t="s">
        <v>0</v>
      </c>
      <c r="N28" s="175" t="s">
        <v>445</v>
      </c>
      <c r="O28" s="174"/>
      <c r="P28" s="175" t="s">
        <v>446</v>
      </c>
      <c r="Q28" s="174"/>
      <c r="R28" s="174"/>
    </row>
    <row r="29" spans="1:18" ht="60.75" customHeight="1">
      <c r="A29" s="147" t="s">
        <v>379</v>
      </c>
      <c r="F29" s="145" t="s">
        <v>183</v>
      </c>
      <c r="G29" s="145" t="s">
        <v>184</v>
      </c>
      <c r="H29" s="145" t="s">
        <v>185</v>
      </c>
      <c r="I29" s="145" t="s">
        <v>223</v>
      </c>
      <c r="J29" s="145" t="s">
        <v>400</v>
      </c>
      <c r="K29" s="146" t="s">
        <v>254</v>
      </c>
      <c r="L29" s="145" t="s">
        <v>186</v>
      </c>
      <c r="M29" s="145" t="s">
        <v>187</v>
      </c>
      <c r="N29" s="148" t="s">
        <v>450</v>
      </c>
      <c r="O29" s="149" t="s">
        <v>451</v>
      </c>
      <c r="P29" s="150" t="s">
        <v>376</v>
      </c>
      <c r="Q29" s="145" t="s">
        <v>377</v>
      </c>
      <c r="R29" s="145" t="s">
        <v>378</v>
      </c>
    </row>
    <row r="30" spans="1:18" ht="15">
      <c r="A30" t="s">
        <v>354</v>
      </c>
      <c r="F30" t="s">
        <v>169</v>
      </c>
      <c r="G30" t="s">
        <v>169</v>
      </c>
      <c r="H30" t="s">
        <v>344</v>
      </c>
      <c r="I30">
        <f>CHOOSE(C5,0,5,15.5,25.5,35.5,45.5,55.5,65.5,75.5,85.5,95.5,110.5,130.5,150.5,170.5,190.5,210.5,230.5,250.5,270.5,290.5,300)</f>
        <v>0</v>
      </c>
      <c r="J30" s="15">
        <f>CHOOSE(D5,0,1,6,15.5,25.5,35.5,45.5,75.5,100)</f>
        <v>0</v>
      </c>
      <c r="K30">
        <f>MATCH(H30,$E$5:$E$25,0)</f>
        <v>1</v>
      </c>
      <c r="L30">
        <f>CHOOSE(K30,0,3.977,4.5,4.935,6.968,3.236,3.236,4.034,5.45,0,0.99,3.229,5.343,3.334,0.658,0.83,0.853,2.715,0,0,2.62)</f>
        <v>0</v>
      </c>
      <c r="M30">
        <f>CHOOSE(K30,0,0.274,0.31,0.34,0.48,0.231,0.231,0.288,0.389,0,0.15,0.222,0.34,0.238,0.047,0.085,0.114,0.187,0,0,0.103)</f>
        <v>0</v>
      </c>
      <c r="N30" s="24">
        <f>(J30*L30)*($F$35/100)</f>
        <v>0</v>
      </c>
      <c r="O30" s="25">
        <f>(J30*M30)*($F$35/100)</f>
        <v>0</v>
      </c>
      <c r="P30" s="22" t="e">
        <f>(((I30*J30)/($D$96/10))/$D$98)*($F$35/100)</f>
        <v>#DIV/0!</v>
      </c>
      <c r="Q30" s="22" t="e">
        <f>L30*P30</f>
        <v>#DIV/0!</v>
      </c>
      <c r="R30" s="22" t="e">
        <f>M30*P30</f>
        <v>#DIV/0!</v>
      </c>
    </row>
    <row r="31" spans="1:18" ht="15">
      <c r="A31" t="s">
        <v>355</v>
      </c>
      <c r="F31" t="s">
        <v>169</v>
      </c>
      <c r="G31" t="s">
        <v>169</v>
      </c>
      <c r="H31" t="s">
        <v>344</v>
      </c>
      <c r="I31">
        <f>CHOOSE(C7,0,5,15.5,30.5,50.5,70.5,81)</f>
        <v>0</v>
      </c>
      <c r="J31" s="15">
        <f>CHOOSE(D7,0,1,6,15.5,25.5,35.5,45.5,75.5,100)</f>
        <v>0</v>
      </c>
      <c r="K31">
        <f>MATCH(H31,$E$5:$E$25,0)</f>
        <v>1</v>
      </c>
      <c r="L31">
        <f>CHOOSE(K31,0,3.977,4.5,4.935,6.968,3.236,3.236,4.034,5.45,0,0.99,3.229,5.343,3.334,0.658,0.83,0.853,2.715,0,0,2.62)</f>
        <v>0</v>
      </c>
      <c r="M31">
        <f>CHOOSE(K31,0,0.274,0.31,0.34,0.48,0.231,0.231,0.288,0.389,0,0.15,0.222,0.34,0.238,0.047,0.085,0.114,0.187,0,0,0.103)</f>
        <v>0</v>
      </c>
      <c r="N31" s="24">
        <f>(J31*L31)*($F$35/100)</f>
        <v>0</v>
      </c>
      <c r="O31" s="25">
        <f>(J31*M31)*($F$35/100)</f>
        <v>0</v>
      </c>
      <c r="P31" s="22" t="e">
        <f>(((I31*J31)/($D$96/10))/$D$98)*($F$35/100)</f>
        <v>#DIV/0!</v>
      </c>
      <c r="Q31" s="22" t="e">
        <f>L31*P31</f>
        <v>#DIV/0!</v>
      </c>
      <c r="R31" s="22" t="e">
        <f>M31*P31</f>
        <v>#DIV/0!</v>
      </c>
    </row>
    <row r="32" spans="1:18" ht="15">
      <c r="A32" t="s">
        <v>356</v>
      </c>
      <c r="F32" t="s">
        <v>169</v>
      </c>
      <c r="G32" t="s">
        <v>169</v>
      </c>
      <c r="H32" t="s">
        <v>344</v>
      </c>
      <c r="I32">
        <f>CHOOSE(C9,0,5,15.5,30.5,50.5,70.5,81)</f>
        <v>0</v>
      </c>
      <c r="J32" s="15">
        <f>CHOOSE(D9,0,1,6,15.5,25.5,35.5,45.5,75.5,100)</f>
        <v>0</v>
      </c>
      <c r="K32">
        <f>MATCH(H32,$E$5:$E$25,0)</f>
        <v>1</v>
      </c>
      <c r="L32">
        <f>CHOOSE(K32,0,3.977,4.5,4.935,6.968,3.236,3.236,4.034,5.45,0,0.99,3.229,5.343,3.334,0.658,0.83,0.853,2.715,0,0,2.62)</f>
        <v>0</v>
      </c>
      <c r="M32">
        <f>CHOOSE(K32,0,0.274,0.31,0.34,0.48,0.231,0.231,0.288,0.389,0,0.15,0.222,0.34,0.238,0.047,0.085,0.114,0.187,0,0,0.103)</f>
        <v>0</v>
      </c>
      <c r="N32" s="24">
        <f>(J32*L32)*($F$35/100)</f>
        <v>0</v>
      </c>
      <c r="O32" s="25">
        <f>(J32*M32)*($F$35/100)</f>
        <v>0</v>
      </c>
      <c r="P32" s="22" t="e">
        <f>(((I32*J32)/($D$96/10))/$D$98)*($F$35/100)</f>
        <v>#DIV/0!</v>
      </c>
      <c r="Q32" s="22" t="e">
        <f>L32*P32</f>
        <v>#DIV/0!</v>
      </c>
      <c r="R32" s="22" t="e">
        <f>M32*P32</f>
        <v>#DIV/0!</v>
      </c>
    </row>
    <row r="33" spans="1:21" ht="15">
      <c r="A33" t="s">
        <v>357</v>
      </c>
      <c r="F33" t="s">
        <v>169</v>
      </c>
      <c r="G33" t="s">
        <v>169</v>
      </c>
      <c r="H33" t="s">
        <v>344</v>
      </c>
      <c r="I33">
        <f>CHOOSE(C11,0,5,15.5,30.5,50.5,70.5,81)</f>
        <v>0</v>
      </c>
      <c r="J33" s="15">
        <f>CHOOSE(D11,0,1,6,15.5,25.5,35.5,45.5,75.5,100)</f>
        <v>0</v>
      </c>
      <c r="K33">
        <f>MATCH(H33,$E$5:$E$25,0)</f>
        <v>1</v>
      </c>
      <c r="L33">
        <f>CHOOSE(K33,0,3.977,4.5,4.935,6.968,3.236,3.236,4.034,5.45,0,0.99,3.229,5.343,3.334,0.658,0.83,0.853,2.715,0,0,2.62)</f>
        <v>0</v>
      </c>
      <c r="M33">
        <f>CHOOSE(K33,0,0.274,0.31,0.34,0.48,0.231,0.231,0.288,0.389,0,0.15,0.222,0.34,0.238,0.047,0.085,0.114,0.187,0,0,0.103)</f>
        <v>0</v>
      </c>
      <c r="N33" s="24">
        <f>(J33*L33)*($F$35/100)</f>
        <v>0</v>
      </c>
      <c r="O33" s="25">
        <f>(J33*M33)*($F$35/100)</f>
        <v>0</v>
      </c>
      <c r="P33" s="22" t="e">
        <f>(((I33*J33)/($D$96/10))/$D$98)*($F$35/100)</f>
        <v>#DIV/0!</v>
      </c>
      <c r="Q33" s="22" t="e">
        <f>L33*P33</f>
        <v>#DIV/0!</v>
      </c>
      <c r="R33" s="22" t="e">
        <f>M33*P33</f>
        <v>#DIV/0!</v>
      </c>
      <c r="T33" t="s">
        <v>421</v>
      </c>
      <c r="U33" t="s">
        <v>422</v>
      </c>
    </row>
    <row r="34" spans="13:21" ht="15">
      <c r="M34" s="88" t="s">
        <v>281</v>
      </c>
      <c r="N34" s="89">
        <f>SUM(N30:N33)</f>
        <v>0</v>
      </c>
      <c r="O34" s="90">
        <f>SUM(O30:O33)</f>
        <v>0</v>
      </c>
      <c r="P34" s="42" t="e">
        <f>SUM(P30:P33)</f>
        <v>#DIV/0!</v>
      </c>
      <c r="Q34" s="42" t="e">
        <f>SUM(Q30:Q33)</f>
        <v>#DIV/0!</v>
      </c>
      <c r="R34" s="42" t="e">
        <f>SUM(R30:R33)</f>
        <v>#DIV/0!</v>
      </c>
      <c r="T34" s="98">
        <f>IF(ISERROR(Q34/P34),0,(Q34/P34))</f>
        <v>0</v>
      </c>
      <c r="U34" s="98">
        <f>IF(ISERROR(R34/P34),0,(R34/P34))</f>
        <v>0</v>
      </c>
    </row>
    <row r="35" spans="1:16" ht="15">
      <c r="A35" s="83" t="s">
        <v>381</v>
      </c>
      <c r="B35" s="43"/>
      <c r="C35" s="43"/>
      <c r="D35" s="43"/>
      <c r="E35" s="43"/>
      <c r="F35" s="43">
        <v>100</v>
      </c>
      <c r="N35" s="15"/>
      <c r="P35" s="15"/>
    </row>
    <row r="37" spans="1:16" ht="57" customHeight="1">
      <c r="A37" s="18" t="s">
        <v>3</v>
      </c>
      <c r="L37" s="194" t="s">
        <v>455</v>
      </c>
      <c r="M37" s="195"/>
      <c r="N37" s="194" t="s">
        <v>454</v>
      </c>
      <c r="O37" s="195"/>
      <c r="P37" s="195"/>
    </row>
    <row r="38" spans="1:16" ht="141.75">
      <c r="A38" t="s">
        <v>201</v>
      </c>
      <c r="D38" s="145" t="s">
        <v>205</v>
      </c>
      <c r="E38" s="145" t="s">
        <v>220</v>
      </c>
      <c r="F38" s="145" t="s">
        <v>221</v>
      </c>
      <c r="G38" s="145" t="s">
        <v>222</v>
      </c>
      <c r="H38" s="145" t="s">
        <v>233</v>
      </c>
      <c r="I38" s="145" t="s">
        <v>234</v>
      </c>
      <c r="J38" s="145" t="s">
        <v>383</v>
      </c>
      <c r="K38" s="145" t="s">
        <v>384</v>
      </c>
      <c r="L38" s="148" t="s">
        <v>452</v>
      </c>
      <c r="M38" s="145" t="s">
        <v>453</v>
      </c>
      <c r="N38" s="145" t="s">
        <v>288</v>
      </c>
      <c r="O38" s="145" t="s">
        <v>289</v>
      </c>
      <c r="P38" s="145" t="s">
        <v>290</v>
      </c>
    </row>
    <row r="39" spans="1:16" ht="15">
      <c r="A39" t="s">
        <v>202</v>
      </c>
      <c r="D39" t="s">
        <v>169</v>
      </c>
      <c r="E39" t="s">
        <v>224</v>
      </c>
      <c r="F39" t="s">
        <v>211</v>
      </c>
      <c r="G39">
        <f>IF(D39="None",0,IF(D39="1 to 5",3,IF(D39="6 to 15",10.5,IF(D39="16 to 20",18,IF(D39="21 to 35",28,IF(D39="36 to 50",43,50))))))</f>
        <v>0</v>
      </c>
      <c r="H39">
        <f>IF(E39="High powered",0.36,IF(E39="Medium powered",0.216,0.108))</f>
        <v>0.36</v>
      </c>
      <c r="I39">
        <f>IF(E39="High powered",0.048,IF(E39="Medium powered",0.029,0.014))</f>
        <v>0.048</v>
      </c>
      <c r="J39">
        <f>IF(F39="CRT Monitor",0.252,0.126)</f>
        <v>0.252</v>
      </c>
      <c r="K39">
        <f>IF(F39="CRT Monitor",0.034,0.017)</f>
        <v>0.034</v>
      </c>
      <c r="L39" s="24">
        <f>(H39+J39)*G39</f>
        <v>0</v>
      </c>
      <c r="M39" s="22">
        <f>G39*(I39+K39)</f>
        <v>0</v>
      </c>
      <c r="N39" t="e">
        <f>((G39*$D$97)/($D$96/10))/$D$98</f>
        <v>#DIV/0!</v>
      </c>
      <c r="O39" s="22" t="e">
        <f>(N39*(H39+J39))</f>
        <v>#DIV/0!</v>
      </c>
      <c r="P39" s="22" t="e">
        <f>(N39*(I39+K39))</f>
        <v>#DIV/0!</v>
      </c>
    </row>
    <row r="40" spans="1:16" ht="15">
      <c r="A40" t="s">
        <v>203</v>
      </c>
      <c r="D40" t="s">
        <v>169</v>
      </c>
      <c r="G40">
        <f>IF(D40="None",0,IF(D40="1 to 5",3,IF(D40="6 to 15",10.5,IF(D40="16 to 20",18,IF(D40="21 to 35",28,IF(D40="36 to 50",43,50))))))</f>
        <v>0</v>
      </c>
      <c r="H40">
        <v>0.108</v>
      </c>
      <c r="I40">
        <v>0.014</v>
      </c>
      <c r="L40" s="24">
        <f>G40*H40</f>
        <v>0</v>
      </c>
      <c r="M40" s="22">
        <f>G40*I40</f>
        <v>0</v>
      </c>
      <c r="N40" t="e">
        <f>((G40*$D$97)/($D$96/10))/$D$98</f>
        <v>#DIV/0!</v>
      </c>
      <c r="O40" s="22" t="e">
        <f>(N40*H40)</f>
        <v>#DIV/0!</v>
      </c>
      <c r="P40" s="22" t="e">
        <f>(N40*I40)</f>
        <v>#DIV/0!</v>
      </c>
    </row>
    <row r="41" spans="1:16" ht="15">
      <c r="A41" t="s">
        <v>71</v>
      </c>
      <c r="D41" t="s">
        <v>169</v>
      </c>
      <c r="G41">
        <f>IF(D41="None",0,IF(D41="1 to 5",3,IF(D41="6 to 15",10.5,IF(D41="16 to 20",18,IF(D41="21 to 35",28,IF(D41="36 to 50",43,50))))))</f>
        <v>0</v>
      </c>
      <c r="H41">
        <v>0.014</v>
      </c>
      <c r="I41">
        <v>0.002</v>
      </c>
      <c r="L41" s="24">
        <f>G41*H41</f>
        <v>0</v>
      </c>
      <c r="M41" s="22">
        <f>G41*I41</f>
        <v>0</v>
      </c>
      <c r="N41" t="e">
        <f>((G41*$D$97)/($D$96/10))/$D$98</f>
        <v>#DIV/0!</v>
      </c>
      <c r="O41" s="22" t="e">
        <f>(N41*H41)</f>
        <v>#DIV/0!</v>
      </c>
      <c r="P41" s="22" t="e">
        <f>(N41*I41)</f>
        <v>#DIV/0!</v>
      </c>
    </row>
    <row r="42" spans="1:16" ht="15">
      <c r="A42" t="s">
        <v>204</v>
      </c>
      <c r="D42" t="s">
        <v>169</v>
      </c>
      <c r="G42">
        <f>IF(D42="None",0,IF(D42="1 to 5",3,IF(D42="6 to 15",10.5,IF(D42="16 to 20",18,IF(D42="21 to 35",28,IF(D42="36 to 50",43,50))))))</f>
        <v>0</v>
      </c>
      <c r="H42">
        <v>0.0008</v>
      </c>
      <c r="I42">
        <v>0.0001</v>
      </c>
      <c r="L42" s="24">
        <f>G42*H42</f>
        <v>0</v>
      </c>
      <c r="M42" s="22">
        <f>G42*I42</f>
        <v>0</v>
      </c>
      <c r="N42" t="e">
        <f>((G42*$D$97)/($D$96/10))/$D$98</f>
        <v>#DIV/0!</v>
      </c>
      <c r="O42" s="22" t="e">
        <f>(N42*H42)</f>
        <v>#DIV/0!</v>
      </c>
      <c r="P42" s="22" t="e">
        <f>(N42*I42)</f>
        <v>#DIV/0!</v>
      </c>
    </row>
    <row r="43" spans="6:16" ht="15">
      <c r="F43" s="20" t="s">
        <v>281</v>
      </c>
      <c r="G43" s="20">
        <f>SUM(G39:G42)</f>
        <v>0</v>
      </c>
      <c r="K43" s="19" t="s">
        <v>282</v>
      </c>
      <c r="L43" s="26">
        <f>SUM(L39:L42)</f>
        <v>0</v>
      </c>
      <c r="M43" s="23">
        <f>SUM(M39:M42)</f>
        <v>0</v>
      </c>
      <c r="N43" s="20" t="e">
        <f>SUM(N39:N42)</f>
        <v>#DIV/0!</v>
      </c>
      <c r="O43" s="23" t="e">
        <f>SUM(O39:O42)</f>
        <v>#DIV/0!</v>
      </c>
      <c r="P43" s="23" t="e">
        <f>SUM(P39:P42)</f>
        <v>#DIV/0!</v>
      </c>
    </row>
    <row r="44" spans="1:19" ht="15">
      <c r="A44" t="s">
        <v>232</v>
      </c>
      <c r="D44" t="s">
        <v>169</v>
      </c>
      <c r="G44">
        <f>IF(D44="None",0,IF(D44="1 to 5",3,IF(D44="6 to 15",10.5,IF(D44="16 to 20",18,IF(D44="21 to 35",28,IF(D44="36 to 50",43,50))))))</f>
        <v>0</v>
      </c>
      <c r="H44">
        <v>0.7</v>
      </c>
      <c r="I44">
        <v>0.094</v>
      </c>
      <c r="L44" s="24">
        <f>G44*H44</f>
        <v>0</v>
      </c>
      <c r="M44" s="22">
        <f>G44*I44</f>
        <v>0</v>
      </c>
      <c r="N44" t="e">
        <f>((G44*$D$97)/($D$96/10))/$D$98</f>
        <v>#DIV/0!</v>
      </c>
      <c r="O44" s="22" t="e">
        <f>(N44*H44)</f>
        <v>#DIV/0!</v>
      </c>
      <c r="P44" s="22" t="e">
        <f>(N44*I44)</f>
        <v>#DIV/0!</v>
      </c>
      <c r="R44" s="15" t="s">
        <v>401</v>
      </c>
      <c r="S44" s="15" t="s">
        <v>402</v>
      </c>
    </row>
    <row r="45" spans="11:19" ht="15">
      <c r="K45" s="19" t="s">
        <v>283</v>
      </c>
      <c r="L45" s="26">
        <f>SUM(L43:L44)</f>
        <v>0</v>
      </c>
      <c r="M45" s="23">
        <f>SUM(M43:M44)</f>
        <v>0</v>
      </c>
      <c r="N45" s="20"/>
      <c r="O45" s="42" t="e">
        <f>SUM(O43:O44)</f>
        <v>#DIV/0!</v>
      </c>
      <c r="P45" s="42" t="e">
        <f>SUM(P43:P44)</f>
        <v>#DIV/0!</v>
      </c>
      <c r="R45" s="44">
        <f>IF(ISERROR(O45/N43),0,(O45/N43))</f>
        <v>0</v>
      </c>
      <c r="S45" s="44">
        <f>IF(ISERROR(P45/N43),0,(P45/N43))</f>
        <v>0</v>
      </c>
    </row>
    <row r="47" spans="7:8" ht="59.25" customHeight="1">
      <c r="G47" s="175" t="s">
        <v>447</v>
      </c>
      <c r="H47" s="174"/>
    </row>
    <row r="48" spans="1:8" ht="51" customHeight="1">
      <c r="A48" s="144" t="s">
        <v>225</v>
      </c>
      <c r="E48" s="145" t="s">
        <v>228</v>
      </c>
      <c r="F48" s="145" t="s">
        <v>229</v>
      </c>
      <c r="G48" s="145" t="s">
        <v>228</v>
      </c>
      <c r="H48" s="145" t="s">
        <v>229</v>
      </c>
    </row>
    <row r="49" spans="1:8" ht="15">
      <c r="A49" t="s">
        <v>226</v>
      </c>
      <c r="D49" t="b">
        <v>0</v>
      </c>
      <c r="E49">
        <f>IF(D49=TRUE,7073,0)</f>
        <v>0</v>
      </c>
      <c r="F49">
        <f>IF(D49=TRUE,588,0)</f>
        <v>0</v>
      </c>
      <c r="G49" s="24" t="e">
        <f aca="true" t="shared" si="0" ref="G49:H52">(E49/(360/10))/$D$98</f>
        <v>#DIV/0!</v>
      </c>
      <c r="H49" s="27" t="e">
        <f t="shared" si="0"/>
        <v>#DIV/0!</v>
      </c>
    </row>
    <row r="50" spans="1:8" ht="15">
      <c r="A50" t="s">
        <v>66</v>
      </c>
      <c r="D50" t="b">
        <v>0</v>
      </c>
      <c r="E50">
        <f>IF(D50=TRUE,3675,0)</f>
        <v>0</v>
      </c>
      <c r="F50">
        <f>IF(D50=TRUE,249,0)</f>
        <v>0</v>
      </c>
      <c r="G50" s="24" t="e">
        <f t="shared" si="0"/>
        <v>#DIV/0!</v>
      </c>
      <c r="H50" s="27" t="e">
        <f t="shared" si="0"/>
        <v>#DIV/0!</v>
      </c>
    </row>
    <row r="51" spans="1:8" ht="15">
      <c r="A51" t="s">
        <v>227</v>
      </c>
      <c r="D51" t="b">
        <v>0</v>
      </c>
      <c r="E51">
        <f>IF(D51=TRUE,600,0)</f>
        <v>0</v>
      </c>
      <c r="F51">
        <f>IF(D51=TRUE,150,0)</f>
        <v>0</v>
      </c>
      <c r="G51" s="24" t="e">
        <f t="shared" si="0"/>
        <v>#DIV/0!</v>
      </c>
      <c r="H51" s="27" t="e">
        <f t="shared" si="0"/>
        <v>#DIV/0!</v>
      </c>
    </row>
    <row r="52" spans="1:8" ht="15">
      <c r="A52" t="s">
        <v>204</v>
      </c>
      <c r="D52" t="b">
        <v>0</v>
      </c>
      <c r="E52">
        <f>IF(D52=TRUE,100,0)</f>
        <v>0</v>
      </c>
      <c r="F52">
        <f>IF(D52=TRUE,75,0)</f>
        <v>0</v>
      </c>
      <c r="G52" s="24" t="e">
        <f t="shared" si="0"/>
        <v>#DIV/0!</v>
      </c>
      <c r="H52" s="27" t="e">
        <f t="shared" si="0"/>
        <v>#DIV/0!</v>
      </c>
    </row>
    <row r="53" spans="4:8" ht="15">
      <c r="D53" s="28" t="s">
        <v>281</v>
      </c>
      <c r="E53" s="28">
        <f>SUM(E49:E52)</f>
        <v>0</v>
      </c>
      <c r="F53" s="28">
        <f>SUM(F49:F52)</f>
        <v>0</v>
      </c>
      <c r="G53" s="84" t="e">
        <f>SUM(G49:G52)</f>
        <v>#DIV/0!</v>
      </c>
      <c r="H53" s="85" t="e">
        <f>SUM(H49:H52)</f>
        <v>#DIV/0!</v>
      </c>
    </row>
    <row r="54" spans="1:3" ht="45" customHeight="1">
      <c r="A54" s="15"/>
      <c r="B54" s="141" t="s">
        <v>309</v>
      </c>
      <c r="C54" s="141" t="s">
        <v>308</v>
      </c>
    </row>
    <row r="55" spans="1:3" ht="15">
      <c r="A55" s="15" t="s">
        <v>448</v>
      </c>
      <c r="B55" s="44" t="e">
        <f>O45+G53</f>
        <v>#DIV/0!</v>
      </c>
      <c r="C55" s="44" t="e">
        <f>P45+H53</f>
        <v>#DIV/0!</v>
      </c>
    </row>
    <row r="56" spans="1:2" ht="15">
      <c r="A56" s="15" t="s">
        <v>328</v>
      </c>
      <c r="B56" s="43">
        <f>COUNTIF(D49:D52,TRUE)</f>
        <v>0</v>
      </c>
    </row>
    <row r="58" ht="18.75">
      <c r="A58" s="18" t="s">
        <v>230</v>
      </c>
    </row>
    <row r="59" spans="1:12" ht="63.75" customHeight="1">
      <c r="A59" s="144" t="s">
        <v>238</v>
      </c>
      <c r="H59" s="194" t="s">
        <v>287</v>
      </c>
      <c r="I59" s="195"/>
      <c r="J59" s="194" t="s">
        <v>456</v>
      </c>
      <c r="K59" s="195"/>
      <c r="L59" s="195"/>
    </row>
    <row r="60" spans="3:12" ht="63" customHeight="1">
      <c r="C60" s="145" t="s">
        <v>492</v>
      </c>
      <c r="D60" s="156" t="s">
        <v>394</v>
      </c>
      <c r="E60" s="145" t="s">
        <v>245</v>
      </c>
      <c r="F60" s="145" t="s">
        <v>241</v>
      </c>
      <c r="G60" s="145" t="s">
        <v>242</v>
      </c>
      <c r="H60" s="148" t="s">
        <v>243</v>
      </c>
      <c r="I60" s="149" t="s">
        <v>244</v>
      </c>
      <c r="J60" s="148" t="s">
        <v>291</v>
      </c>
      <c r="K60" s="150" t="s">
        <v>6</v>
      </c>
      <c r="L60" s="150" t="s">
        <v>253</v>
      </c>
    </row>
    <row r="61" spans="1:12" ht="15">
      <c r="A61" t="s">
        <v>395</v>
      </c>
      <c r="C61" t="s">
        <v>169</v>
      </c>
      <c r="D61">
        <f>MATCH(C61,T5:T14,0)</f>
        <v>1</v>
      </c>
      <c r="E61">
        <f>CHOOSE(D61,0,10,30.5,50.5,75.5,125.5,200.5,375.5,750.5,1000)</f>
        <v>0</v>
      </c>
      <c r="F61">
        <v>0.1477</v>
      </c>
      <c r="G61">
        <v>0.0115</v>
      </c>
      <c r="H61" s="24">
        <f>E61*F61</f>
        <v>0</v>
      </c>
      <c r="I61" s="25">
        <f>E61*G61</f>
        <v>0</v>
      </c>
      <c r="J61" s="24" t="e">
        <f>((E61*$D$97)/($D$96/10))/$D98</f>
        <v>#DIV/0!</v>
      </c>
      <c r="K61" s="27" t="e">
        <f>F61*J61</f>
        <v>#DIV/0!</v>
      </c>
      <c r="L61" s="27" t="e">
        <f>G61*J61</f>
        <v>#DIV/0!</v>
      </c>
    </row>
    <row r="62" spans="7:12" ht="15">
      <c r="G62" s="28" t="s">
        <v>281</v>
      </c>
      <c r="H62" s="29">
        <f>SUM(H61:H61)</f>
        <v>0</v>
      </c>
      <c r="I62" s="30">
        <f>SUM(I61:I61)</f>
        <v>0</v>
      </c>
      <c r="J62" s="29" t="e">
        <f>SUM(J61:J61)</f>
        <v>#DIV/0!</v>
      </c>
      <c r="K62" s="49" t="e">
        <f>SUM(K61:K61)</f>
        <v>#DIV/0!</v>
      </c>
      <c r="L62" s="49" t="e">
        <f>SUM(L61:L61)</f>
        <v>#DIV/0!</v>
      </c>
    </row>
    <row r="64" spans="1:12" ht="53.25" customHeight="1">
      <c r="A64" s="141" t="s">
        <v>239</v>
      </c>
      <c r="B64" s="142"/>
      <c r="C64" s="142"/>
      <c r="D64" s="142"/>
      <c r="E64" s="141" t="s">
        <v>293</v>
      </c>
      <c r="F64" s="142"/>
      <c r="G64" s="141" t="s">
        <v>292</v>
      </c>
      <c r="H64" s="142"/>
      <c r="I64" s="142"/>
      <c r="J64" s="175" t="s">
        <v>449</v>
      </c>
      <c r="K64" s="174"/>
      <c r="L64" s="174"/>
    </row>
    <row r="65" spans="3:12" ht="63">
      <c r="C65" s="145" t="s">
        <v>248</v>
      </c>
      <c r="D65" s="145" t="s">
        <v>249</v>
      </c>
      <c r="E65" s="145" t="s">
        <v>246</v>
      </c>
      <c r="F65" s="145" t="s">
        <v>247</v>
      </c>
      <c r="G65" s="148" t="s">
        <v>403</v>
      </c>
      <c r="H65" s="150" t="s">
        <v>6</v>
      </c>
      <c r="I65" s="149" t="s">
        <v>253</v>
      </c>
      <c r="J65" s="151" t="s">
        <v>404</v>
      </c>
      <c r="K65" s="150" t="s">
        <v>6</v>
      </c>
      <c r="L65" s="149" t="s">
        <v>253</v>
      </c>
    </row>
    <row r="66" spans="1:12" ht="15">
      <c r="A66" t="s">
        <v>131</v>
      </c>
      <c r="C66" t="s">
        <v>169</v>
      </c>
      <c r="D66">
        <f>IF(C66="None",0,IF(C66="One",1,IF(C66="Two",2,IF(C66="3 to 5",4,IF(C66="6 or more",6)))))</f>
        <v>0</v>
      </c>
      <c r="E66">
        <v>81.95</v>
      </c>
      <c r="F66">
        <v>4.54</v>
      </c>
      <c r="G66" s="17">
        <f>D66</f>
        <v>0</v>
      </c>
      <c r="H66" s="27">
        <f>D66*E66</f>
        <v>0</v>
      </c>
      <c r="I66" s="25">
        <f>D66*F66</f>
        <v>0</v>
      </c>
      <c r="J66" s="24" t="e">
        <f aca="true" t="shared" si="1" ref="J66:L67">(G66/($D$96/10))/$D$98</f>
        <v>#DIV/0!</v>
      </c>
      <c r="K66" s="27" t="e">
        <f t="shared" si="1"/>
        <v>#DIV/0!</v>
      </c>
      <c r="L66" s="25" t="e">
        <f t="shared" si="1"/>
        <v>#DIV/0!</v>
      </c>
    </row>
    <row r="67" spans="1:12" ht="15">
      <c r="A67" t="s">
        <v>240</v>
      </c>
      <c r="C67" t="s">
        <v>169</v>
      </c>
      <c r="D67">
        <f>IF(C67="None",0,IF(C67="One",1,IF(C67="Two",2,IF(C67="3 to 5",4,IF(C67="6 or more",6)))))</f>
        <v>0</v>
      </c>
      <c r="E67">
        <v>6.65</v>
      </c>
      <c r="F67">
        <v>0.57</v>
      </c>
      <c r="G67" s="17">
        <f>D67</f>
        <v>0</v>
      </c>
      <c r="H67" s="27">
        <f>D67*E67</f>
        <v>0</v>
      </c>
      <c r="I67" s="25">
        <f>D67*F67</f>
        <v>0</v>
      </c>
      <c r="J67" s="24" t="e">
        <f t="shared" si="1"/>
        <v>#DIV/0!</v>
      </c>
      <c r="K67" s="27" t="e">
        <f t="shared" si="1"/>
        <v>#DIV/0!</v>
      </c>
      <c r="L67" s="25" t="e">
        <f t="shared" si="1"/>
        <v>#DIV/0!</v>
      </c>
    </row>
    <row r="68" spans="6:12" ht="15">
      <c r="F68" s="28" t="s">
        <v>281</v>
      </c>
      <c r="G68" s="92">
        <f aca="true" t="shared" si="2" ref="G68:L68">SUM(G66:G67)</f>
        <v>0</v>
      </c>
      <c r="H68" s="91">
        <f t="shared" si="2"/>
        <v>0</v>
      </c>
      <c r="I68" s="30">
        <f t="shared" si="2"/>
        <v>0</v>
      </c>
      <c r="J68" s="29" t="e">
        <f t="shared" si="2"/>
        <v>#DIV/0!</v>
      </c>
      <c r="K68" s="49" t="e">
        <f t="shared" si="2"/>
        <v>#DIV/0!</v>
      </c>
      <c r="L68" s="50" t="e">
        <f t="shared" si="2"/>
        <v>#DIV/0!</v>
      </c>
    </row>
    <row r="70" ht="15">
      <c r="A70" s="15"/>
    </row>
    <row r="71" spans="3:4" ht="15">
      <c r="C71" s="15" t="s">
        <v>396</v>
      </c>
      <c r="D71" s="15" t="s">
        <v>397</v>
      </c>
    </row>
    <row r="72" spans="1:4" ht="15">
      <c r="A72" s="45" t="s">
        <v>310</v>
      </c>
      <c r="B72" s="45"/>
      <c r="C72" s="44" t="e">
        <f>SUM(K62,K68)</f>
        <v>#DIV/0!</v>
      </c>
      <c r="D72" s="45" t="e">
        <f>SUM(L62,L68)</f>
        <v>#DIV/0!</v>
      </c>
    </row>
    <row r="74" ht="18.75">
      <c r="A74" s="18" t="s">
        <v>250</v>
      </c>
    </row>
    <row r="75" ht="18.75">
      <c r="A75" s="18"/>
    </row>
    <row r="76" spans="1:13" ht="60" customHeight="1">
      <c r="A76" s="144" t="s">
        <v>255</v>
      </c>
      <c r="I76" s="15" t="s">
        <v>287</v>
      </c>
      <c r="K76" s="175" t="s">
        <v>457</v>
      </c>
      <c r="L76" s="174"/>
      <c r="M76" s="174"/>
    </row>
    <row r="77" spans="3:13" ht="94.5">
      <c r="C77" s="145" t="s">
        <v>267</v>
      </c>
      <c r="D77" s="145" t="s">
        <v>266</v>
      </c>
      <c r="E77" s="145" t="s">
        <v>276</v>
      </c>
      <c r="F77" s="145" t="s">
        <v>294</v>
      </c>
      <c r="G77" s="145" t="s">
        <v>272</v>
      </c>
      <c r="H77" s="145" t="s">
        <v>273</v>
      </c>
      <c r="I77" s="148" t="s">
        <v>274</v>
      </c>
      <c r="J77" s="149" t="s">
        <v>275</v>
      </c>
      <c r="K77" s="148" t="s">
        <v>295</v>
      </c>
      <c r="L77" s="150" t="s">
        <v>6</v>
      </c>
      <c r="M77" s="150" t="s">
        <v>253</v>
      </c>
    </row>
    <row r="78" spans="3:13" ht="15">
      <c r="C78" t="s">
        <v>169</v>
      </c>
      <c r="D78" t="s">
        <v>344</v>
      </c>
      <c r="E78">
        <f>IF(C78="None",0,IF(C78="1 to 2 hours per week",1.5,IF(C78="2 to 4 hours per week",3,IF(C78="Over 4 hours per week",4))))</f>
        <v>0</v>
      </c>
      <c r="F78">
        <f>MATCH(D78,AB5:AB16,0)</f>
        <v>1</v>
      </c>
      <c r="G78">
        <f>CHOOSE(F78,0,15.68,15.4,11.78,16.24,13.52,0,7.2,21.6,10.8,6.62,2.77)</f>
        <v>0</v>
      </c>
      <c r="H78">
        <f>CHOOSE(F78,0,0.89,0.87,0.67,1.28,1.17,0,0.96,1.22,0.69,0.19,0.24)</f>
        <v>0</v>
      </c>
      <c r="I78" s="17">
        <f>E78*G78</f>
        <v>0</v>
      </c>
      <c r="J78" s="21">
        <f>E78*H78</f>
        <v>0</v>
      </c>
      <c r="K78" s="17" t="e">
        <f>(((E78*$D$97)/($D$96/10))/$D$98)*($G$82/100)</f>
        <v>#DIV/0!</v>
      </c>
      <c r="L78" s="46" t="e">
        <f>G78*K78</f>
        <v>#DIV/0!</v>
      </c>
      <c r="M78" s="46" t="e">
        <f>H78*K78</f>
        <v>#DIV/0!</v>
      </c>
    </row>
    <row r="80" spans="1:7" ht="15">
      <c r="A80" s="15" t="s">
        <v>458</v>
      </c>
      <c r="C80" s="15"/>
      <c r="D80" s="15"/>
      <c r="G80" s="96" t="s">
        <v>399</v>
      </c>
    </row>
    <row r="81" spans="1:7" ht="15">
      <c r="A81" s="15" t="s">
        <v>459</v>
      </c>
      <c r="B81" s="70"/>
      <c r="C81" s="86"/>
      <c r="D81" s="86"/>
      <c r="G81">
        <f>MATCH(G80,AF5:AF15,0)</f>
        <v>1</v>
      </c>
    </row>
    <row r="82" spans="1:7" ht="15">
      <c r="A82" s="15" t="s">
        <v>460</v>
      </c>
      <c r="G82">
        <f>CHOOSE(G81,100,0,10,20,30,40,50,60,70,80,90)</f>
        <v>100</v>
      </c>
    </row>
    <row r="83" ht="15">
      <c r="E83" s="22"/>
    </row>
    <row r="84" ht="18.75">
      <c r="A84" s="18" t="s">
        <v>284</v>
      </c>
    </row>
    <row r="85" spans="1:11" ht="78.75" customHeight="1">
      <c r="A85" s="18"/>
      <c r="C85" s="194" t="s">
        <v>440</v>
      </c>
      <c r="D85" s="194"/>
      <c r="E85" s="145"/>
      <c r="F85" s="196" t="s">
        <v>441</v>
      </c>
      <c r="G85" s="197"/>
      <c r="H85" s="196" t="s">
        <v>461</v>
      </c>
      <c r="I85" s="197"/>
      <c r="J85" s="196" t="s">
        <v>462</v>
      </c>
      <c r="K85" s="194"/>
    </row>
    <row r="86" spans="1:11" ht="76.5" customHeight="1">
      <c r="A86" s="145" t="s">
        <v>277</v>
      </c>
      <c r="B86" s="145" t="s">
        <v>280</v>
      </c>
      <c r="C86" s="145" t="s">
        <v>438</v>
      </c>
      <c r="D86" s="145" t="s">
        <v>439</v>
      </c>
      <c r="E86" s="145"/>
      <c r="F86" s="145" t="s">
        <v>438</v>
      </c>
      <c r="G86" s="145" t="s">
        <v>439</v>
      </c>
      <c r="H86" s="148" t="s">
        <v>252</v>
      </c>
      <c r="I86" s="150" t="s">
        <v>434</v>
      </c>
      <c r="J86" s="148" t="s">
        <v>252</v>
      </c>
      <c r="K86" s="145" t="s">
        <v>434</v>
      </c>
    </row>
    <row r="87" spans="1:11" ht="15">
      <c r="A87" t="s">
        <v>278</v>
      </c>
      <c r="B87" t="b">
        <v>0</v>
      </c>
      <c r="C87" s="133">
        <v>51891.58082107565</v>
      </c>
      <c r="D87" s="133">
        <v>4819.54878506999</v>
      </c>
      <c r="E87" s="133"/>
      <c r="F87" s="140">
        <f>IF(B87=TRUE,C87,IF(B88=TRUE,C88,0))</f>
        <v>0</v>
      </c>
      <c r="G87" s="133">
        <f>IF(B87=TRUE,D87,IF(B88=TRUE,D88,0))</f>
        <v>0</v>
      </c>
      <c r="H87" s="136" t="e">
        <f>(F87*D100)/(D96/10)</f>
        <v>#DIV/0!</v>
      </c>
      <c r="I87" s="138" t="e">
        <f>(G87*D100)/(D96/10)</f>
        <v>#DIV/0!</v>
      </c>
      <c r="J87" s="136" t="e">
        <f>H87/D98</f>
        <v>#DIV/0!</v>
      </c>
      <c r="K87" s="134" t="e">
        <f>I87/D98</f>
        <v>#DIV/0!</v>
      </c>
    </row>
    <row r="88" spans="1:11" ht="15">
      <c r="A88" t="s">
        <v>279</v>
      </c>
      <c r="B88" t="b">
        <v>0</v>
      </c>
      <c r="C88" s="22">
        <v>31043.561174652245</v>
      </c>
      <c r="D88" s="22">
        <v>3225.862797527048</v>
      </c>
      <c r="E88" s="22"/>
      <c r="F88" s="24"/>
      <c r="G88" s="22"/>
      <c r="H88" s="136"/>
      <c r="I88" s="138"/>
      <c r="J88" s="136"/>
      <c r="K88" s="134"/>
    </row>
    <row r="89" spans="1:11" ht="15">
      <c r="A89" t="s">
        <v>331</v>
      </c>
      <c r="C89">
        <f>IF(B87=TRUE,"Campus based",IF(B88=TRUE,"Distance based",""))</f>
      </c>
      <c r="F89" s="17"/>
      <c r="H89" s="137"/>
      <c r="I89" s="139"/>
      <c r="J89" s="137"/>
      <c r="K89" s="97"/>
    </row>
    <row r="91" spans="1:13" ht="15">
      <c r="A91" s="152"/>
      <c r="B91" s="152"/>
      <c r="C91" s="152"/>
      <c r="D91" s="152"/>
      <c r="E91" s="152"/>
      <c r="F91" s="152"/>
      <c r="G91" s="152"/>
      <c r="H91" s="152"/>
      <c r="I91" s="152"/>
      <c r="J91" s="152"/>
      <c r="K91" s="152"/>
      <c r="L91" s="152"/>
      <c r="M91" s="152"/>
    </row>
    <row r="92" spans="1:13" ht="15">
      <c r="A92" s="48"/>
      <c r="B92" s="48"/>
      <c r="C92" s="48"/>
      <c r="D92" s="48"/>
      <c r="E92" s="48"/>
      <c r="F92" s="48"/>
      <c r="G92" s="48"/>
      <c r="H92" s="48"/>
      <c r="I92" s="48"/>
      <c r="J92" s="48"/>
      <c r="K92" s="48"/>
      <c r="L92" s="48"/>
      <c r="M92" s="48"/>
    </row>
    <row r="94" ht="18.75">
      <c r="A94" s="18" t="s">
        <v>382</v>
      </c>
    </row>
    <row r="95" ht="15">
      <c r="A95" s="15" t="s">
        <v>285</v>
      </c>
    </row>
    <row r="96" ht="15">
      <c r="A96" s="15" t="s">
        <v>286</v>
      </c>
    </row>
    <row r="97" ht="15">
      <c r="A97" s="15" t="s">
        <v>296</v>
      </c>
    </row>
    <row r="98" ht="15">
      <c r="A98" s="15" t="s">
        <v>353</v>
      </c>
    </row>
    <row r="99" ht="15">
      <c r="A99" s="15"/>
    </row>
    <row r="100" spans="1:4" ht="15">
      <c r="A100" s="15" t="s">
        <v>437</v>
      </c>
      <c r="D100" s="135">
        <v>1</v>
      </c>
    </row>
    <row r="101" spans="1:13" ht="15">
      <c r="A101" s="153"/>
      <c r="B101" s="153"/>
      <c r="C101" s="153"/>
      <c r="D101" s="153"/>
      <c r="E101" s="153"/>
      <c r="F101" s="153"/>
      <c r="G101" s="153"/>
      <c r="H101" s="153"/>
      <c r="I101" s="153"/>
      <c r="J101" s="153"/>
      <c r="K101" s="153"/>
      <c r="L101" s="153"/>
      <c r="M101" s="153"/>
    </row>
    <row r="102" ht="18.75">
      <c r="A102" s="18" t="s">
        <v>302</v>
      </c>
    </row>
    <row r="103" spans="1:4" ht="15">
      <c r="A103" s="15" t="s">
        <v>305</v>
      </c>
      <c r="D103">
        <f>D95</f>
        <v>0</v>
      </c>
    </row>
    <row r="104" spans="1:4" ht="15">
      <c r="A104" s="15" t="s">
        <v>303</v>
      </c>
      <c r="D104">
        <f>D96</f>
        <v>0</v>
      </c>
    </row>
    <row r="105" spans="1:4" ht="15">
      <c r="A105" s="15" t="s">
        <v>304</v>
      </c>
      <c r="D105">
        <f>D97</f>
        <v>0</v>
      </c>
    </row>
    <row r="106" spans="1:4" ht="15">
      <c r="A106" s="15" t="s">
        <v>353</v>
      </c>
      <c r="D106">
        <f>D98</f>
        <v>0</v>
      </c>
    </row>
    <row r="108" spans="1:5" ht="15">
      <c r="A108" s="15"/>
      <c r="B108" t="s">
        <v>307</v>
      </c>
      <c r="C108" t="s">
        <v>308</v>
      </c>
      <c r="D108" t="s">
        <v>316</v>
      </c>
      <c r="E108" t="s">
        <v>317</v>
      </c>
    </row>
    <row r="109" spans="1:5" ht="15">
      <c r="A109" s="15" t="s">
        <v>306</v>
      </c>
      <c r="B109" s="87">
        <f>IF(ISERROR(Q34),0,Q34)</f>
        <v>0</v>
      </c>
      <c r="C109" s="87">
        <f>IF(ISERROR(R34),0,R34)</f>
        <v>0</v>
      </c>
      <c r="D109" s="87" t="e">
        <f aca="true" t="shared" si="3" ref="D109:D116">(B109/$B$118)*100</f>
        <v>#DIV/0!</v>
      </c>
      <c r="E109" s="87" t="e">
        <f aca="true" t="shared" si="4" ref="E109:E118">(C109/$C$118)*100</f>
        <v>#DIV/0!</v>
      </c>
    </row>
    <row r="110" spans="1:5" ht="15">
      <c r="A110" s="15" t="s">
        <v>3</v>
      </c>
      <c r="B110" s="87">
        <f>IF(ISERROR(B55),0,B55)</f>
        <v>0</v>
      </c>
      <c r="C110" s="87">
        <f>IF(ISERROR(C55),0,C55)</f>
        <v>0</v>
      </c>
      <c r="D110" s="87" t="e">
        <f t="shared" si="3"/>
        <v>#DIV/0!</v>
      </c>
      <c r="E110" s="87" t="e">
        <f t="shared" si="4"/>
        <v>#DIV/0!</v>
      </c>
    </row>
    <row r="111" spans="1:5" ht="15">
      <c r="A111" t="s">
        <v>298</v>
      </c>
      <c r="B111" s="22">
        <f>IF(ISERROR(O45),0,O45)</f>
        <v>0</v>
      </c>
      <c r="C111" s="22">
        <f>IF(ISERROR(P45),0,P45)</f>
        <v>0</v>
      </c>
      <c r="D111" s="22" t="e">
        <f t="shared" si="3"/>
        <v>#DIV/0!</v>
      </c>
      <c r="E111" s="22" t="e">
        <f t="shared" si="4"/>
        <v>#DIV/0!</v>
      </c>
    </row>
    <row r="112" spans="1:5" ht="15">
      <c r="A112" t="s">
        <v>311</v>
      </c>
      <c r="B112" s="22">
        <f>IF(ISERROR(G53),0,G53)</f>
        <v>0</v>
      </c>
      <c r="C112" s="22">
        <f>IF(ISERROR(H53),0,H53)</f>
        <v>0</v>
      </c>
      <c r="D112" s="22" t="e">
        <f t="shared" si="3"/>
        <v>#DIV/0!</v>
      </c>
      <c r="E112" s="22" t="e">
        <f t="shared" si="4"/>
        <v>#DIV/0!</v>
      </c>
    </row>
    <row r="113" spans="1:5" ht="15">
      <c r="A113" s="15" t="s">
        <v>443</v>
      </c>
      <c r="B113" s="87">
        <f>IF(ISERROR(C72),0,C72)</f>
        <v>0</v>
      </c>
      <c r="C113" s="87">
        <f>IF(ISERROR(D72),0,D72)</f>
        <v>0</v>
      </c>
      <c r="D113" s="87" t="e">
        <f t="shared" si="3"/>
        <v>#DIV/0!</v>
      </c>
      <c r="E113" s="87" t="e">
        <f t="shared" si="4"/>
        <v>#DIV/0!</v>
      </c>
    </row>
    <row r="114" spans="1:5" ht="15">
      <c r="A114" t="s">
        <v>238</v>
      </c>
      <c r="B114" s="22">
        <f>IF(ISERROR(K62),0,K62)</f>
        <v>0</v>
      </c>
      <c r="C114" s="22">
        <f>IF(ISERROR(L62),0,L62)</f>
        <v>0</v>
      </c>
      <c r="D114" s="22" t="e">
        <f t="shared" si="3"/>
        <v>#DIV/0!</v>
      </c>
      <c r="E114" s="22" t="e">
        <f t="shared" si="4"/>
        <v>#DIV/0!</v>
      </c>
    </row>
    <row r="115" spans="1:5" ht="15">
      <c r="A115" t="s">
        <v>312</v>
      </c>
      <c r="B115" s="22">
        <f>IF(ISERROR(K68),0,K68)</f>
        <v>0</v>
      </c>
      <c r="C115" s="22">
        <f>IF(ISERROR(L68),0,L68)</f>
        <v>0</v>
      </c>
      <c r="D115" s="22" t="e">
        <f t="shared" si="3"/>
        <v>#DIV/0!</v>
      </c>
      <c r="E115" s="22" t="e">
        <f t="shared" si="4"/>
        <v>#DIV/0!</v>
      </c>
    </row>
    <row r="116" spans="1:5" ht="15">
      <c r="A116" s="15" t="s">
        <v>4</v>
      </c>
      <c r="B116" s="87">
        <f>IF(ISERROR(L78),0,L78)</f>
        <v>0</v>
      </c>
      <c r="C116" s="87">
        <f>IF(ISERROR(M78),0,M78)</f>
        <v>0</v>
      </c>
      <c r="D116" s="87" t="e">
        <f t="shared" si="3"/>
        <v>#DIV/0!</v>
      </c>
      <c r="E116" s="87" t="e">
        <f t="shared" si="4"/>
        <v>#DIV/0!</v>
      </c>
    </row>
    <row r="117" spans="1:5" ht="15">
      <c r="A117" s="15" t="s">
        <v>493</v>
      </c>
      <c r="B117" s="87">
        <f>IF(ISERROR(J87),0,J87)</f>
        <v>0</v>
      </c>
      <c r="C117" s="87">
        <f>IF(ISERROR(K87),0,K87)</f>
        <v>0</v>
      </c>
      <c r="D117" s="87" t="e">
        <f>(B117/$B$118)*100</f>
        <v>#DIV/0!</v>
      </c>
      <c r="E117" s="87" t="e">
        <f t="shared" si="4"/>
        <v>#DIV/0!</v>
      </c>
    </row>
    <row r="118" spans="1:5" ht="15">
      <c r="A118" t="s">
        <v>281</v>
      </c>
      <c r="B118" s="22">
        <f>SUM(B109:B117)</f>
        <v>0</v>
      </c>
      <c r="C118" s="22">
        <f>SUM(C109:C117)</f>
        <v>0</v>
      </c>
      <c r="D118" t="e">
        <f>(B118/$B$118)*100</f>
        <v>#DIV/0!</v>
      </c>
      <c r="E118" t="e">
        <f t="shared" si="4"/>
        <v>#DIV/0!</v>
      </c>
    </row>
    <row r="120" spans="1:13" ht="15">
      <c r="A120" s="153"/>
      <c r="B120" s="153"/>
      <c r="C120" s="153"/>
      <c r="D120" s="153"/>
      <c r="E120" s="153"/>
      <c r="F120" s="153"/>
      <c r="G120" s="153"/>
      <c r="H120" s="153"/>
      <c r="I120" s="153"/>
      <c r="J120" s="153"/>
      <c r="K120" s="153"/>
      <c r="L120" s="153"/>
      <c r="M120" s="153"/>
    </row>
    <row r="121" spans="1:13" ht="15">
      <c r="A121" s="154"/>
      <c r="B121" s="154"/>
      <c r="C121" s="154"/>
      <c r="D121" s="154"/>
      <c r="E121" s="154"/>
      <c r="F121" s="154"/>
      <c r="G121" s="154"/>
      <c r="H121" s="154"/>
      <c r="I121" s="154"/>
      <c r="J121" s="154"/>
      <c r="K121" s="154"/>
      <c r="L121" s="154"/>
      <c r="M121" s="154"/>
    </row>
    <row r="122" ht="18.75">
      <c r="A122" s="18" t="s">
        <v>337</v>
      </c>
    </row>
    <row r="123" ht="15">
      <c r="A123" t="s">
        <v>339</v>
      </c>
    </row>
    <row r="124" ht="15">
      <c r="A124" s="22">
        <f>C118</f>
        <v>0</v>
      </c>
    </row>
    <row r="125" spans="1:5" ht="15">
      <c r="A125" t="s">
        <v>341</v>
      </c>
      <c r="E125" t="s">
        <v>338</v>
      </c>
    </row>
    <row r="126" spans="1:5" ht="15">
      <c r="A126" s="16">
        <f>C118/E126</f>
        <v>0</v>
      </c>
      <c r="E126">
        <v>0.31</v>
      </c>
    </row>
    <row r="127" spans="1:5" ht="15">
      <c r="A127" t="s">
        <v>342</v>
      </c>
      <c r="E127" t="s">
        <v>338</v>
      </c>
    </row>
    <row r="128" spans="1:5" ht="15">
      <c r="A128" s="16">
        <f>C118/E128</f>
        <v>0</v>
      </c>
      <c r="E128">
        <v>0.085</v>
      </c>
    </row>
    <row r="129" spans="1:5" ht="15">
      <c r="A129" t="s">
        <v>414</v>
      </c>
      <c r="E129" t="s">
        <v>340</v>
      </c>
    </row>
    <row r="130" spans="1:5" ht="15">
      <c r="A130" s="16">
        <f>(C118/E130)</f>
        <v>0</v>
      </c>
      <c r="E130">
        <v>0.014</v>
      </c>
    </row>
    <row r="131" spans="1:8" ht="15">
      <c r="A131" t="s">
        <v>416</v>
      </c>
      <c r="E131" t="s">
        <v>340</v>
      </c>
      <c r="H131" t="s">
        <v>415</v>
      </c>
    </row>
    <row r="132" spans="1:8" ht="15">
      <c r="A132" s="16">
        <f>(C118/E132)/H132</f>
        <v>0</v>
      </c>
      <c r="E132">
        <v>0.002</v>
      </c>
      <c r="H132">
        <v>168</v>
      </c>
    </row>
    <row r="133" spans="1:13" ht="15">
      <c r="A133" s="154"/>
      <c r="B133" s="154"/>
      <c r="C133" s="154"/>
      <c r="D133" s="154"/>
      <c r="E133" s="154"/>
      <c r="F133" s="154"/>
      <c r="G133" s="154"/>
      <c r="H133" s="154"/>
      <c r="I133" s="154"/>
      <c r="J133" s="154"/>
      <c r="K133" s="154"/>
      <c r="L133" s="154"/>
      <c r="M133" s="154"/>
    </row>
    <row r="136" ht="18.75">
      <c r="A136" s="18" t="s">
        <v>419</v>
      </c>
    </row>
    <row r="137" ht="15">
      <c r="A137" t="s">
        <v>420</v>
      </c>
    </row>
    <row r="138" spans="1:12" ht="15">
      <c r="A138" s="22" t="e">
        <f>P34</f>
        <v>#DIV/0!</v>
      </c>
      <c r="L138" s="73"/>
    </row>
    <row r="139" spans="1:12" ht="15">
      <c r="A139" t="s">
        <v>338</v>
      </c>
      <c r="L139" s="73"/>
    </row>
    <row r="140" ht="15">
      <c r="A140" s="22">
        <f>U34</f>
        <v>0</v>
      </c>
    </row>
    <row r="141" ht="15">
      <c r="A141" t="s">
        <v>417</v>
      </c>
    </row>
    <row r="142" ht="15">
      <c r="A142" t="e">
        <f>N43</f>
        <v>#DIV/0!</v>
      </c>
    </row>
    <row r="143" ht="15">
      <c r="A143" t="s">
        <v>324</v>
      </c>
    </row>
    <row r="144" ht="15">
      <c r="A144" s="22">
        <f>S45</f>
        <v>0</v>
      </c>
    </row>
    <row r="145" ht="15">
      <c r="A145" t="s">
        <v>418</v>
      </c>
    </row>
    <row r="146" ht="15">
      <c r="A146" s="22" t="e">
        <f>J62</f>
        <v>#DIV/0!</v>
      </c>
    </row>
    <row r="151" ht="15">
      <c r="L151" s="22"/>
    </row>
    <row r="164" ht="15">
      <c r="L164" s="73"/>
    </row>
  </sheetData>
  <sheetProtection/>
  <mergeCells count="13">
    <mergeCell ref="J64:L64"/>
    <mergeCell ref="K76:M76"/>
    <mergeCell ref="H85:I85"/>
    <mergeCell ref="C85:D85"/>
    <mergeCell ref="F85:G85"/>
    <mergeCell ref="J85:K85"/>
    <mergeCell ref="N28:O28"/>
    <mergeCell ref="P28:R28"/>
    <mergeCell ref="L37:M37"/>
    <mergeCell ref="N37:P37"/>
    <mergeCell ref="G47:H47"/>
    <mergeCell ref="H59:I59"/>
    <mergeCell ref="J59:L59"/>
  </mergeCells>
  <printOptions/>
  <pageMargins left="0.7" right="0.7" top="0.75" bottom="0.75" header="0.3" footer="0.3"/>
  <pageSetup horizontalDpi="600" verticalDpi="600" orientation="portrait" paperSize="9" r:id="rId4"/>
  <ignoredErrors>
    <ignoredError sqref="O43" formula="1"/>
  </ignoredErrors>
  <drawing r:id="rId3"/>
  <legacyDrawing r:id="rId2"/>
</worksheet>
</file>

<file path=xl/worksheets/sheet8.xml><?xml version="1.0" encoding="utf-8"?>
<worksheet xmlns="http://schemas.openxmlformats.org/spreadsheetml/2006/main" xmlns:r="http://schemas.openxmlformats.org/officeDocument/2006/relationships">
  <sheetPr codeName="Sheet5"/>
  <dimension ref="A1:J102"/>
  <sheetViews>
    <sheetView zoomScalePageLayoutView="0" workbookViewId="0" topLeftCell="A73">
      <selection activeCell="L99" sqref="L99"/>
    </sheetView>
  </sheetViews>
  <sheetFormatPr defaultColWidth="9.140625" defaultRowHeight="15"/>
  <cols>
    <col min="1" max="1" width="21.7109375" style="0" customWidth="1"/>
    <col min="2" max="2" width="19.28125" style="0" customWidth="1"/>
    <col min="5" max="5" width="27.00390625" style="0" bestFit="1" customWidth="1"/>
  </cols>
  <sheetData>
    <row r="1" ht="15">
      <c r="A1" t="s">
        <v>5</v>
      </c>
    </row>
    <row r="2" spans="4:10" ht="15">
      <c r="D2" t="s">
        <v>6</v>
      </c>
      <c r="E2" t="s">
        <v>7</v>
      </c>
      <c r="F2" t="s">
        <v>8</v>
      </c>
      <c r="G2" t="s">
        <v>7</v>
      </c>
      <c r="J2" t="s">
        <v>9</v>
      </c>
    </row>
    <row r="3" spans="1:10" ht="15">
      <c r="A3" t="s">
        <v>10</v>
      </c>
      <c r="B3" t="s">
        <v>11</v>
      </c>
      <c r="C3" t="s">
        <v>12</v>
      </c>
      <c r="D3">
        <v>3.977</v>
      </c>
      <c r="E3" t="s">
        <v>13</v>
      </c>
      <c r="F3" s="10">
        <v>0.274</v>
      </c>
      <c r="G3" t="s">
        <v>14</v>
      </c>
      <c r="J3" t="s">
        <v>15</v>
      </c>
    </row>
    <row r="4" spans="1:10" ht="15">
      <c r="A4" t="s">
        <v>10</v>
      </c>
      <c r="B4" t="s">
        <v>11</v>
      </c>
      <c r="C4" t="s">
        <v>16</v>
      </c>
      <c r="D4">
        <v>4.5</v>
      </c>
      <c r="E4" t="s">
        <v>13</v>
      </c>
      <c r="F4" s="10">
        <v>0.31</v>
      </c>
      <c r="G4" t="s">
        <v>14</v>
      </c>
      <c r="J4" t="s">
        <v>15</v>
      </c>
    </row>
    <row r="5" spans="1:10" ht="15">
      <c r="A5" t="s">
        <v>10</v>
      </c>
      <c r="B5" t="s">
        <v>11</v>
      </c>
      <c r="C5" t="s">
        <v>17</v>
      </c>
      <c r="D5">
        <v>4.935</v>
      </c>
      <c r="E5" t="s">
        <v>13</v>
      </c>
      <c r="F5" s="10">
        <v>0.34</v>
      </c>
      <c r="G5" t="s">
        <v>14</v>
      </c>
      <c r="J5" t="s">
        <v>15</v>
      </c>
    </row>
    <row r="6" spans="1:10" ht="15">
      <c r="A6" t="s">
        <v>10</v>
      </c>
      <c r="B6" t="s">
        <v>11</v>
      </c>
      <c r="C6" t="s">
        <v>18</v>
      </c>
      <c r="D6">
        <v>6.968</v>
      </c>
      <c r="E6" t="s">
        <v>13</v>
      </c>
      <c r="F6" s="10">
        <v>0.48</v>
      </c>
      <c r="G6" t="s">
        <v>14</v>
      </c>
      <c r="J6" t="s">
        <v>15</v>
      </c>
    </row>
    <row r="7" ht="15">
      <c r="F7" s="10"/>
    </row>
    <row r="8" spans="1:10" ht="15">
      <c r="A8" t="s">
        <v>10</v>
      </c>
      <c r="B8" t="s">
        <v>19</v>
      </c>
      <c r="C8" t="s">
        <v>12</v>
      </c>
      <c r="D8">
        <v>3.236</v>
      </c>
      <c r="E8" t="s">
        <v>13</v>
      </c>
      <c r="F8" s="10">
        <v>0.231</v>
      </c>
      <c r="G8" t="s">
        <v>14</v>
      </c>
      <c r="J8" t="s">
        <v>20</v>
      </c>
    </row>
    <row r="9" spans="1:10" ht="15">
      <c r="A9" t="s">
        <v>10</v>
      </c>
      <c r="B9" t="s">
        <v>19</v>
      </c>
      <c r="C9" t="s">
        <v>16</v>
      </c>
      <c r="D9">
        <v>3.236</v>
      </c>
      <c r="E9" t="s">
        <v>13</v>
      </c>
      <c r="F9" s="10">
        <v>0.231</v>
      </c>
      <c r="G9" t="s">
        <v>14</v>
      </c>
      <c r="J9" t="s">
        <v>20</v>
      </c>
    </row>
    <row r="10" spans="1:10" ht="15">
      <c r="A10" t="s">
        <v>10</v>
      </c>
      <c r="B10" t="s">
        <v>19</v>
      </c>
      <c r="C10" t="s">
        <v>17</v>
      </c>
      <c r="D10">
        <v>4.034</v>
      </c>
      <c r="E10" t="s">
        <v>13</v>
      </c>
      <c r="F10" s="10">
        <v>0.288</v>
      </c>
      <c r="G10" t="s">
        <v>14</v>
      </c>
      <c r="J10" t="s">
        <v>20</v>
      </c>
    </row>
    <row r="11" spans="1:10" ht="15">
      <c r="A11" t="s">
        <v>10</v>
      </c>
      <c r="B11" t="s">
        <v>19</v>
      </c>
      <c r="C11" t="s">
        <v>21</v>
      </c>
      <c r="D11">
        <v>5.45</v>
      </c>
      <c r="E11" t="s">
        <v>13</v>
      </c>
      <c r="F11" s="10">
        <v>0.389</v>
      </c>
      <c r="G11" t="s">
        <v>14</v>
      </c>
      <c r="J11" t="s">
        <v>20</v>
      </c>
    </row>
    <row r="12" ht="15">
      <c r="F12" s="10"/>
    </row>
    <row r="13" spans="1:7" ht="15">
      <c r="A13" t="s">
        <v>10</v>
      </c>
      <c r="B13" t="s">
        <v>22</v>
      </c>
      <c r="D13">
        <v>0.99</v>
      </c>
      <c r="E13" t="s">
        <v>13</v>
      </c>
      <c r="F13" s="10">
        <v>0.15</v>
      </c>
      <c r="G13" t="s">
        <v>23</v>
      </c>
    </row>
    <row r="14" ht="15">
      <c r="F14" s="10"/>
    </row>
    <row r="15" spans="1:10" ht="15">
      <c r="A15" t="s">
        <v>10</v>
      </c>
      <c r="B15" t="s">
        <v>24</v>
      </c>
      <c r="C15" t="s">
        <v>25</v>
      </c>
      <c r="D15">
        <v>4.81</v>
      </c>
      <c r="E15" t="s">
        <v>13</v>
      </c>
      <c r="F15" s="10">
        <v>0.306</v>
      </c>
      <c r="G15" t="s">
        <v>14</v>
      </c>
      <c r="J15" t="s">
        <v>26</v>
      </c>
    </row>
    <row r="16" spans="1:10" ht="15">
      <c r="A16" t="s">
        <v>10</v>
      </c>
      <c r="B16" t="s">
        <v>24</v>
      </c>
      <c r="C16" t="s">
        <v>27</v>
      </c>
      <c r="D16">
        <v>6.791</v>
      </c>
      <c r="E16" t="s">
        <v>13</v>
      </c>
      <c r="F16" s="10">
        <v>0.432</v>
      </c>
      <c r="G16" t="s">
        <v>14</v>
      </c>
      <c r="J16" t="s">
        <v>26</v>
      </c>
    </row>
    <row r="17" spans="1:10" ht="15">
      <c r="A17" t="s">
        <v>10</v>
      </c>
      <c r="B17" t="s">
        <v>24</v>
      </c>
      <c r="C17" t="s">
        <v>28</v>
      </c>
      <c r="D17">
        <v>5.343</v>
      </c>
      <c r="E17" t="s">
        <v>13</v>
      </c>
      <c r="F17" s="10">
        <v>0.34</v>
      </c>
      <c r="G17" t="s">
        <v>14</v>
      </c>
      <c r="J17" t="s">
        <v>26</v>
      </c>
    </row>
    <row r="18" ht="15">
      <c r="F18" s="10"/>
    </row>
    <row r="19" spans="1:10" ht="15">
      <c r="A19" t="s">
        <v>10</v>
      </c>
      <c r="B19" t="s">
        <v>29</v>
      </c>
      <c r="C19" t="s">
        <v>25</v>
      </c>
      <c r="D19">
        <v>2.745</v>
      </c>
      <c r="E19" t="s">
        <v>13</v>
      </c>
      <c r="F19" s="10">
        <v>0.189</v>
      </c>
      <c r="G19" t="s">
        <v>14</v>
      </c>
      <c r="J19" t="s">
        <v>15</v>
      </c>
    </row>
    <row r="20" spans="1:10" ht="15">
      <c r="A20" t="s">
        <v>10</v>
      </c>
      <c r="B20" t="s">
        <v>29</v>
      </c>
      <c r="C20" t="s">
        <v>27</v>
      </c>
      <c r="D20">
        <v>4.902</v>
      </c>
      <c r="E20" t="s">
        <v>13</v>
      </c>
      <c r="F20" s="10">
        <v>0.337</v>
      </c>
      <c r="G20" t="s">
        <v>14</v>
      </c>
      <c r="J20" t="s">
        <v>15</v>
      </c>
    </row>
    <row r="21" spans="1:10" ht="15">
      <c r="A21" t="s">
        <v>10</v>
      </c>
      <c r="B21" t="s">
        <v>29</v>
      </c>
      <c r="C21" t="s">
        <v>28</v>
      </c>
      <c r="D21">
        <v>3.229</v>
      </c>
      <c r="E21" t="s">
        <v>13</v>
      </c>
      <c r="F21" s="10">
        <v>0.222</v>
      </c>
      <c r="G21" t="s">
        <v>14</v>
      </c>
      <c r="J21" t="s">
        <v>15</v>
      </c>
    </row>
    <row r="22" ht="15">
      <c r="F22" s="10"/>
    </row>
    <row r="23" spans="1:10" ht="15">
      <c r="A23" t="s">
        <v>30</v>
      </c>
      <c r="B23" t="s">
        <v>19</v>
      </c>
      <c r="C23" t="s">
        <v>31</v>
      </c>
      <c r="D23">
        <v>3.334</v>
      </c>
      <c r="E23" t="s">
        <v>32</v>
      </c>
      <c r="F23" s="10">
        <v>0.238</v>
      </c>
      <c r="G23" t="s">
        <v>33</v>
      </c>
      <c r="J23" t="s">
        <v>20</v>
      </c>
    </row>
    <row r="24" spans="1:10" ht="15">
      <c r="A24" t="s">
        <v>30</v>
      </c>
      <c r="B24" t="s">
        <v>19</v>
      </c>
      <c r="C24" t="s">
        <v>34</v>
      </c>
      <c r="D24">
        <v>0.658</v>
      </c>
      <c r="E24" t="s">
        <v>32</v>
      </c>
      <c r="F24" s="10">
        <v>0.047</v>
      </c>
      <c r="G24" t="s">
        <v>33</v>
      </c>
      <c r="J24" t="s">
        <v>20</v>
      </c>
    </row>
    <row r="25" ht="15">
      <c r="F25" s="10"/>
    </row>
    <row r="26" spans="1:10" ht="15">
      <c r="A26" t="s">
        <v>35</v>
      </c>
      <c r="B26" t="s">
        <v>11</v>
      </c>
      <c r="C26" t="s">
        <v>36</v>
      </c>
      <c r="D26">
        <v>2.715</v>
      </c>
      <c r="E26" t="s">
        <v>13</v>
      </c>
      <c r="F26" s="10">
        <v>0.187</v>
      </c>
      <c r="G26" t="s">
        <v>14</v>
      </c>
      <c r="J26" t="s">
        <v>15</v>
      </c>
    </row>
    <row r="27" ht="15">
      <c r="F27" s="10"/>
    </row>
    <row r="28" spans="1:10" ht="15">
      <c r="A28" t="s">
        <v>37</v>
      </c>
      <c r="B28" t="s">
        <v>38</v>
      </c>
      <c r="C28" t="s">
        <v>39</v>
      </c>
      <c r="D28">
        <v>0.83</v>
      </c>
      <c r="E28" t="s">
        <v>32</v>
      </c>
      <c r="F28" s="10">
        <v>0.085</v>
      </c>
      <c r="G28" t="s">
        <v>40</v>
      </c>
      <c r="J28" t="s">
        <v>41</v>
      </c>
    </row>
    <row r="29" spans="1:10" ht="15">
      <c r="A29" t="s">
        <v>37</v>
      </c>
      <c r="B29" t="s">
        <v>42</v>
      </c>
      <c r="C29" t="s">
        <v>43</v>
      </c>
      <c r="D29">
        <v>0.853</v>
      </c>
      <c r="E29" t="s">
        <v>32</v>
      </c>
      <c r="F29" s="10">
        <v>0.114</v>
      </c>
      <c r="G29" t="s">
        <v>40</v>
      </c>
      <c r="J29" t="s">
        <v>41</v>
      </c>
    </row>
    <row r="30" spans="1:10" ht="15">
      <c r="A30" t="s">
        <v>37</v>
      </c>
      <c r="B30" t="s">
        <v>42</v>
      </c>
      <c r="C30" t="s">
        <v>44</v>
      </c>
      <c r="D30">
        <v>0.877</v>
      </c>
      <c r="E30" t="s">
        <v>32</v>
      </c>
      <c r="F30" s="10">
        <v>0.117</v>
      </c>
      <c r="G30" t="s">
        <v>40</v>
      </c>
      <c r="J30" t="s">
        <v>45</v>
      </c>
    </row>
    <row r="31" spans="1:10" ht="15">
      <c r="A31" t="s">
        <v>46</v>
      </c>
      <c r="B31" t="s">
        <v>47</v>
      </c>
      <c r="C31" t="s">
        <v>48</v>
      </c>
      <c r="D31">
        <v>2.79</v>
      </c>
      <c r="E31" t="s">
        <v>32</v>
      </c>
      <c r="F31" s="10">
        <v>0.775</v>
      </c>
      <c r="G31" t="s">
        <v>40</v>
      </c>
      <c r="J31" t="s">
        <v>49</v>
      </c>
    </row>
    <row r="32" spans="1:10" ht="15">
      <c r="A32" t="s">
        <v>46</v>
      </c>
      <c r="B32" t="s">
        <v>47</v>
      </c>
      <c r="C32" t="s">
        <v>50</v>
      </c>
      <c r="D32">
        <v>2.45</v>
      </c>
      <c r="E32" t="s">
        <v>32</v>
      </c>
      <c r="F32" s="10">
        <v>0.674</v>
      </c>
      <c r="G32" t="s">
        <v>40</v>
      </c>
      <c r="J32" t="s">
        <v>49</v>
      </c>
    </row>
    <row r="33" ht="15">
      <c r="F33" s="10"/>
    </row>
    <row r="34" spans="1:6" ht="18.75">
      <c r="A34" s="11" t="s">
        <v>51</v>
      </c>
      <c r="F34" s="10"/>
    </row>
    <row r="35" spans="1:7" ht="15">
      <c r="A35" t="s">
        <v>51</v>
      </c>
      <c r="B35" t="s">
        <v>52</v>
      </c>
      <c r="D35">
        <v>7073</v>
      </c>
      <c r="E35" t="s">
        <v>53</v>
      </c>
      <c r="F35" s="10">
        <v>588</v>
      </c>
      <c r="G35" t="s">
        <v>54</v>
      </c>
    </row>
    <row r="36" spans="1:7" ht="15">
      <c r="A36" t="s">
        <v>51</v>
      </c>
      <c r="B36" t="s">
        <v>55</v>
      </c>
      <c r="D36">
        <v>3675</v>
      </c>
      <c r="E36" t="s">
        <v>53</v>
      </c>
      <c r="F36" s="10">
        <v>249</v>
      </c>
      <c r="G36" t="s">
        <v>54</v>
      </c>
    </row>
    <row r="37" spans="1:7" ht="15">
      <c r="A37" t="s">
        <v>51</v>
      </c>
      <c r="B37" t="s">
        <v>56</v>
      </c>
      <c r="D37">
        <v>600</v>
      </c>
      <c r="E37" t="s">
        <v>57</v>
      </c>
      <c r="F37" s="10">
        <v>150</v>
      </c>
      <c r="G37" t="s">
        <v>58</v>
      </c>
    </row>
    <row r="38" spans="1:7" ht="15">
      <c r="A38" t="s">
        <v>51</v>
      </c>
      <c r="B38" t="s">
        <v>59</v>
      </c>
      <c r="D38">
        <v>200</v>
      </c>
      <c r="E38" t="s">
        <v>57</v>
      </c>
      <c r="F38" s="10">
        <v>75</v>
      </c>
      <c r="G38" t="s">
        <v>58</v>
      </c>
    </row>
    <row r="39" ht="15">
      <c r="F39" s="10"/>
    </row>
    <row r="40" spans="1:10" ht="15">
      <c r="A40" t="s">
        <v>60</v>
      </c>
      <c r="B40" t="s">
        <v>61</v>
      </c>
      <c r="D40">
        <v>0.36</v>
      </c>
      <c r="E40" t="s">
        <v>62</v>
      </c>
      <c r="F40" s="10">
        <v>0.048</v>
      </c>
      <c r="G40" t="s">
        <v>63</v>
      </c>
      <c r="J40" t="s">
        <v>45</v>
      </c>
    </row>
    <row r="41" spans="1:10" ht="15">
      <c r="A41" t="s">
        <v>60</v>
      </c>
      <c r="B41" t="s">
        <v>64</v>
      </c>
      <c r="D41">
        <v>0.216</v>
      </c>
      <c r="E41" t="s">
        <v>62</v>
      </c>
      <c r="F41" s="10">
        <v>0.029</v>
      </c>
      <c r="G41" t="s">
        <v>63</v>
      </c>
      <c r="J41" t="s">
        <v>45</v>
      </c>
    </row>
    <row r="42" spans="1:10" ht="15">
      <c r="A42" t="s">
        <v>60</v>
      </c>
      <c r="B42" t="s">
        <v>65</v>
      </c>
      <c r="D42">
        <v>0.108</v>
      </c>
      <c r="E42" t="s">
        <v>62</v>
      </c>
      <c r="F42" s="10">
        <v>0.014</v>
      </c>
      <c r="G42" t="s">
        <v>63</v>
      </c>
      <c r="J42" t="s">
        <v>45</v>
      </c>
    </row>
    <row r="43" spans="1:10" ht="15">
      <c r="A43" t="s">
        <v>60</v>
      </c>
      <c r="B43" t="s">
        <v>66</v>
      </c>
      <c r="D43">
        <v>0.108</v>
      </c>
      <c r="E43" t="s">
        <v>67</v>
      </c>
      <c r="F43" s="10">
        <v>0.014</v>
      </c>
      <c r="G43" t="s">
        <v>63</v>
      </c>
      <c r="J43" t="s">
        <v>45</v>
      </c>
    </row>
    <row r="44" spans="1:10" ht="15">
      <c r="A44" t="s">
        <v>68</v>
      </c>
      <c r="B44" t="s">
        <v>69</v>
      </c>
      <c r="D44">
        <v>0.126</v>
      </c>
      <c r="E44" t="s">
        <v>67</v>
      </c>
      <c r="F44" s="10">
        <v>0.0169</v>
      </c>
      <c r="G44" t="s">
        <v>63</v>
      </c>
      <c r="J44" t="s">
        <v>45</v>
      </c>
    </row>
    <row r="45" spans="1:10" ht="15">
      <c r="A45" t="s">
        <v>68</v>
      </c>
      <c r="B45" t="s">
        <v>70</v>
      </c>
      <c r="D45">
        <v>0.252</v>
      </c>
      <c r="E45" t="s">
        <v>67</v>
      </c>
      <c r="F45" s="10">
        <v>0.034</v>
      </c>
      <c r="G45" t="s">
        <v>63</v>
      </c>
      <c r="J45" t="s">
        <v>45</v>
      </c>
    </row>
    <row r="46" spans="1:10" ht="15">
      <c r="A46" t="s">
        <v>71</v>
      </c>
      <c r="B46" t="s">
        <v>72</v>
      </c>
      <c r="D46">
        <v>0.014</v>
      </c>
      <c r="E46" t="s">
        <v>67</v>
      </c>
      <c r="F46" s="10">
        <v>0.002</v>
      </c>
      <c r="G46" t="s">
        <v>63</v>
      </c>
      <c r="J46" t="s">
        <v>45</v>
      </c>
    </row>
    <row r="47" spans="1:10" ht="15">
      <c r="A47" t="s">
        <v>73</v>
      </c>
      <c r="B47" t="s">
        <v>72</v>
      </c>
      <c r="D47">
        <v>0.0008</v>
      </c>
      <c r="E47" t="s">
        <v>67</v>
      </c>
      <c r="F47" s="10">
        <v>0.00013</v>
      </c>
      <c r="G47" t="s">
        <v>63</v>
      </c>
      <c r="J47" t="s">
        <v>45</v>
      </c>
    </row>
    <row r="48" spans="1:10" ht="15">
      <c r="A48" t="s">
        <v>74</v>
      </c>
      <c r="B48" t="s">
        <v>72</v>
      </c>
      <c r="D48">
        <v>0.0264</v>
      </c>
      <c r="E48" t="s">
        <v>67</v>
      </c>
      <c r="F48" s="10">
        <v>0.0035</v>
      </c>
      <c r="G48" t="s">
        <v>63</v>
      </c>
      <c r="J48" t="s">
        <v>45</v>
      </c>
    </row>
    <row r="49" spans="1:7" ht="15">
      <c r="A49" t="s">
        <v>75</v>
      </c>
      <c r="B49" t="s">
        <v>76</v>
      </c>
      <c r="D49">
        <v>0.7</v>
      </c>
      <c r="E49" t="s">
        <v>67</v>
      </c>
      <c r="F49" s="10">
        <v>0.094</v>
      </c>
      <c r="G49" t="s">
        <v>63</v>
      </c>
    </row>
    <row r="50" spans="1:7" ht="15">
      <c r="A50" t="s">
        <v>75</v>
      </c>
      <c r="B50" t="s">
        <v>77</v>
      </c>
      <c r="D50">
        <v>0.93</v>
      </c>
      <c r="E50" t="s">
        <v>67</v>
      </c>
      <c r="F50" s="10">
        <v>0.12</v>
      </c>
      <c r="G50" t="s">
        <v>63</v>
      </c>
    </row>
    <row r="51" spans="1:6" ht="18.75">
      <c r="A51" s="11" t="s">
        <v>78</v>
      </c>
      <c r="F51" s="10"/>
    </row>
    <row r="52" spans="1:10" ht="15">
      <c r="A52" t="s">
        <v>78</v>
      </c>
      <c r="B52" t="s">
        <v>79</v>
      </c>
      <c r="D52">
        <v>13.92</v>
      </c>
      <c r="E52" t="s">
        <v>67</v>
      </c>
      <c r="F52" s="10">
        <v>1.86</v>
      </c>
      <c r="G52" t="s">
        <v>63</v>
      </c>
      <c r="J52" t="s">
        <v>45</v>
      </c>
    </row>
    <row r="53" spans="1:10" ht="15">
      <c r="A53" t="s">
        <v>78</v>
      </c>
      <c r="B53" t="s">
        <v>80</v>
      </c>
      <c r="D53" s="12">
        <v>6E-05</v>
      </c>
      <c r="E53" t="s">
        <v>67</v>
      </c>
      <c r="F53" s="13">
        <v>3E-05</v>
      </c>
      <c r="G53" t="s">
        <v>63</v>
      </c>
      <c r="J53" t="s">
        <v>45</v>
      </c>
    </row>
    <row r="54" spans="4:6" ht="15">
      <c r="D54" s="12"/>
      <c r="F54" s="13"/>
    </row>
    <row r="55" spans="1:6" ht="18.75">
      <c r="A55" s="11" t="s">
        <v>81</v>
      </c>
      <c r="F55" s="10"/>
    </row>
    <row r="56" spans="1:10" ht="15">
      <c r="A56" s="14" t="s">
        <v>82</v>
      </c>
      <c r="B56" t="s">
        <v>83</v>
      </c>
      <c r="D56">
        <v>1.26</v>
      </c>
      <c r="E56" t="s">
        <v>67</v>
      </c>
      <c r="F56" s="10">
        <v>0.169</v>
      </c>
      <c r="G56" t="s">
        <v>63</v>
      </c>
      <c r="J56" t="s">
        <v>45</v>
      </c>
    </row>
    <row r="57" spans="1:10" ht="15">
      <c r="A57" s="14" t="s">
        <v>82</v>
      </c>
      <c r="B57" t="s">
        <v>84</v>
      </c>
      <c r="D57">
        <v>0.072</v>
      </c>
      <c r="E57" t="s">
        <v>67</v>
      </c>
      <c r="F57" s="10">
        <v>0.01</v>
      </c>
      <c r="G57" t="s">
        <v>63</v>
      </c>
      <c r="J57" t="s">
        <v>45</v>
      </c>
    </row>
    <row r="58" spans="1:10" ht="15">
      <c r="A58" s="14" t="s">
        <v>82</v>
      </c>
      <c r="B58" t="s">
        <v>85</v>
      </c>
      <c r="D58">
        <v>1.8</v>
      </c>
      <c r="E58" t="s">
        <v>67</v>
      </c>
      <c r="F58" s="10">
        <v>0.241</v>
      </c>
      <c r="G58" t="s">
        <v>63</v>
      </c>
      <c r="J58" t="s">
        <v>45</v>
      </c>
    </row>
    <row r="59" spans="1:10" ht="15">
      <c r="A59" s="14" t="s">
        <v>86</v>
      </c>
      <c r="B59" t="s">
        <v>87</v>
      </c>
      <c r="D59">
        <v>3.6</v>
      </c>
      <c r="E59" t="s">
        <v>67</v>
      </c>
      <c r="F59" s="10">
        <v>0.482</v>
      </c>
      <c r="G59" t="s">
        <v>63</v>
      </c>
      <c r="J59" t="s">
        <v>45</v>
      </c>
    </row>
    <row r="60" spans="1:10" ht="15">
      <c r="A60" s="14" t="s">
        <v>86</v>
      </c>
      <c r="B60" t="s">
        <v>88</v>
      </c>
      <c r="D60">
        <v>2.16</v>
      </c>
      <c r="E60" t="s">
        <v>67</v>
      </c>
      <c r="F60" s="10">
        <v>0.289</v>
      </c>
      <c r="G60" t="s">
        <v>63</v>
      </c>
      <c r="J60" t="s">
        <v>45</v>
      </c>
    </row>
    <row r="61" spans="1:10" ht="15">
      <c r="A61" s="14" t="s">
        <v>86</v>
      </c>
      <c r="B61" t="s">
        <v>89</v>
      </c>
      <c r="D61">
        <v>1.62</v>
      </c>
      <c r="E61" t="s">
        <v>67</v>
      </c>
      <c r="F61" s="10">
        <v>0.217</v>
      </c>
      <c r="G61" t="s">
        <v>63</v>
      </c>
      <c r="J61" t="s">
        <v>45</v>
      </c>
    </row>
    <row r="62" spans="1:10" ht="15">
      <c r="A62" s="14" t="s">
        <v>86</v>
      </c>
      <c r="B62" t="s">
        <v>90</v>
      </c>
      <c r="D62">
        <v>2.16</v>
      </c>
      <c r="E62" t="s">
        <v>67</v>
      </c>
      <c r="F62" s="10">
        <v>0.326</v>
      </c>
      <c r="G62" t="s">
        <v>63</v>
      </c>
      <c r="J62" t="s">
        <v>45</v>
      </c>
    </row>
    <row r="63" spans="1:6" ht="15">
      <c r="A63" s="15"/>
      <c r="F63" s="10"/>
    </row>
    <row r="64" spans="1:6" ht="18.75">
      <c r="A64" s="11" t="s">
        <v>91</v>
      </c>
      <c r="F64" s="10"/>
    </row>
    <row r="65" spans="1:10" ht="15">
      <c r="A65" t="s">
        <v>92</v>
      </c>
      <c r="D65">
        <v>1281</v>
      </c>
      <c r="E65" t="s">
        <v>93</v>
      </c>
      <c r="F65" s="10">
        <v>78</v>
      </c>
      <c r="G65" t="s">
        <v>94</v>
      </c>
      <c r="J65" t="s">
        <v>95</v>
      </c>
    </row>
    <row r="66" spans="1:10" ht="15">
      <c r="A66" t="s">
        <v>96</v>
      </c>
      <c r="D66">
        <v>1969</v>
      </c>
      <c r="E66" t="s">
        <v>93</v>
      </c>
      <c r="F66" s="10">
        <v>96</v>
      </c>
      <c r="G66" t="s">
        <v>94</v>
      </c>
      <c r="J66" t="s">
        <v>97</v>
      </c>
    </row>
    <row r="67" ht="15">
      <c r="F67" s="10"/>
    </row>
    <row r="68" spans="1:6" ht="18.75">
      <c r="A68" s="11" t="s">
        <v>98</v>
      </c>
      <c r="F68" s="10"/>
    </row>
    <row r="69" spans="1:10" ht="15">
      <c r="A69" t="s">
        <v>99</v>
      </c>
      <c r="B69" t="s">
        <v>100</v>
      </c>
      <c r="D69">
        <v>15.68</v>
      </c>
      <c r="E69" t="s">
        <v>67</v>
      </c>
      <c r="F69" s="10">
        <v>0.89</v>
      </c>
      <c r="G69" t="s">
        <v>63</v>
      </c>
      <c r="J69" t="s">
        <v>101</v>
      </c>
    </row>
    <row r="70" spans="1:10" ht="15">
      <c r="A70" t="s">
        <v>99</v>
      </c>
      <c r="B70" t="s">
        <v>102</v>
      </c>
      <c r="D70">
        <v>15.4</v>
      </c>
      <c r="E70" t="s">
        <v>67</v>
      </c>
      <c r="F70" s="10">
        <v>0.87</v>
      </c>
      <c r="G70" t="s">
        <v>63</v>
      </c>
      <c r="J70" t="s">
        <v>101</v>
      </c>
    </row>
    <row r="71" spans="1:10" ht="15">
      <c r="A71" t="s">
        <v>99</v>
      </c>
      <c r="B71" t="s">
        <v>103</v>
      </c>
      <c r="D71">
        <v>11.78</v>
      </c>
      <c r="E71" t="s">
        <v>67</v>
      </c>
      <c r="F71" s="10">
        <v>0.67</v>
      </c>
      <c r="G71" t="s">
        <v>63</v>
      </c>
      <c r="J71" t="s">
        <v>101</v>
      </c>
    </row>
    <row r="72" spans="1:10" ht="15">
      <c r="A72" t="s">
        <v>99</v>
      </c>
      <c r="B72" t="s">
        <v>104</v>
      </c>
      <c r="D72">
        <v>16.24</v>
      </c>
      <c r="E72" t="s">
        <v>67</v>
      </c>
      <c r="F72" s="10">
        <v>1.28</v>
      </c>
      <c r="G72" t="s">
        <v>63</v>
      </c>
      <c r="J72" t="s">
        <v>105</v>
      </c>
    </row>
    <row r="73" spans="1:10" ht="15">
      <c r="A73" t="s">
        <v>99</v>
      </c>
      <c r="B73" t="s">
        <v>106</v>
      </c>
      <c r="D73">
        <v>13.52</v>
      </c>
      <c r="E73" t="s">
        <v>67</v>
      </c>
      <c r="F73" s="10">
        <v>1.17</v>
      </c>
      <c r="G73" t="s">
        <v>63</v>
      </c>
      <c r="J73" t="s">
        <v>107</v>
      </c>
    </row>
    <row r="74" spans="1:10" ht="15">
      <c r="A74" t="s">
        <v>99</v>
      </c>
      <c r="B74" t="s">
        <v>108</v>
      </c>
      <c r="D74">
        <v>7.2</v>
      </c>
      <c r="E74" t="s">
        <v>67</v>
      </c>
      <c r="F74" s="10">
        <v>0.964</v>
      </c>
      <c r="G74" t="s">
        <v>63</v>
      </c>
      <c r="J74" t="s">
        <v>109</v>
      </c>
    </row>
    <row r="75" spans="1:10" ht="15">
      <c r="A75" t="s">
        <v>99</v>
      </c>
      <c r="B75" t="s">
        <v>110</v>
      </c>
      <c r="D75">
        <v>28170</v>
      </c>
      <c r="E75" t="s">
        <v>111</v>
      </c>
      <c r="F75" s="16">
        <v>3771</v>
      </c>
      <c r="G75" t="s">
        <v>112</v>
      </c>
      <c r="J75" t="s">
        <v>109</v>
      </c>
    </row>
    <row r="76" spans="1:10" ht="15">
      <c r="A76" t="s">
        <v>113</v>
      </c>
      <c r="B76" t="s">
        <v>42</v>
      </c>
      <c r="D76">
        <v>7.2</v>
      </c>
      <c r="E76" t="s">
        <v>67</v>
      </c>
      <c r="F76" s="10">
        <v>0.964</v>
      </c>
      <c r="G76" t="s">
        <v>63</v>
      </c>
      <c r="J76" t="s">
        <v>109</v>
      </c>
    </row>
    <row r="77" spans="1:10" ht="15">
      <c r="A77" t="s">
        <v>113</v>
      </c>
      <c r="B77" t="s">
        <v>114</v>
      </c>
      <c r="D77">
        <v>21.6</v>
      </c>
      <c r="E77" t="s">
        <v>67</v>
      </c>
      <c r="F77" s="10">
        <v>1.224</v>
      </c>
      <c r="G77" t="s">
        <v>63</v>
      </c>
      <c r="J77" t="s">
        <v>101</v>
      </c>
    </row>
    <row r="78" spans="1:10" ht="15">
      <c r="A78" t="s">
        <v>113</v>
      </c>
      <c r="B78" t="s">
        <v>115</v>
      </c>
      <c r="D78">
        <v>10.8</v>
      </c>
      <c r="E78" t="s">
        <v>67</v>
      </c>
      <c r="F78" s="10">
        <v>0.687</v>
      </c>
      <c r="G78" t="s">
        <v>63</v>
      </c>
      <c r="J78" t="s">
        <v>116</v>
      </c>
    </row>
    <row r="79" spans="1:10" ht="15">
      <c r="A79" t="s">
        <v>117</v>
      </c>
      <c r="D79">
        <v>6.62</v>
      </c>
      <c r="E79" t="s">
        <v>67</v>
      </c>
      <c r="F79" s="10">
        <v>0.19</v>
      </c>
      <c r="G79" t="s">
        <v>63</v>
      </c>
      <c r="J79" t="s">
        <v>118</v>
      </c>
    </row>
    <row r="80" spans="1:6" ht="15">
      <c r="A80" t="s">
        <v>119</v>
      </c>
      <c r="F80" s="10"/>
    </row>
    <row r="81" spans="1:10" ht="15">
      <c r="A81" t="s">
        <v>120</v>
      </c>
      <c r="B81" t="s">
        <v>121</v>
      </c>
      <c r="D81">
        <v>2.77</v>
      </c>
      <c r="E81" t="s">
        <v>67</v>
      </c>
      <c r="F81" s="10">
        <v>0.24</v>
      </c>
      <c r="G81" t="s">
        <v>63</v>
      </c>
      <c r="J81" t="s">
        <v>107</v>
      </c>
    </row>
    <row r="82" ht="15">
      <c r="F82" s="10"/>
    </row>
    <row r="83" spans="1:6" ht="18.75">
      <c r="A83" s="11" t="s">
        <v>122</v>
      </c>
      <c r="F83" s="10"/>
    </row>
    <row r="84" spans="1:10" ht="15">
      <c r="A84" t="s">
        <v>123</v>
      </c>
      <c r="B84" t="s">
        <v>124</v>
      </c>
      <c r="D84">
        <v>0.079</v>
      </c>
      <c r="E84" t="s">
        <v>67</v>
      </c>
      <c r="F84" s="10">
        <v>0.011</v>
      </c>
      <c r="G84" t="s">
        <v>63</v>
      </c>
      <c r="J84" t="s">
        <v>125</v>
      </c>
    </row>
    <row r="85" spans="1:10" ht="15">
      <c r="A85" s="14" t="s">
        <v>126</v>
      </c>
      <c r="B85" t="s">
        <v>127</v>
      </c>
      <c r="D85">
        <v>0.252</v>
      </c>
      <c r="E85" t="s">
        <v>67</v>
      </c>
      <c r="F85" s="10">
        <v>0.033</v>
      </c>
      <c r="G85" t="s">
        <v>63</v>
      </c>
      <c r="J85" t="s">
        <v>125</v>
      </c>
    </row>
    <row r="86" spans="1:10" ht="15">
      <c r="A86" s="14" t="s">
        <v>128</v>
      </c>
      <c r="B86" t="s">
        <v>129</v>
      </c>
      <c r="D86">
        <v>0.432</v>
      </c>
      <c r="E86" t="s">
        <v>67</v>
      </c>
      <c r="F86" s="10">
        <v>0.058</v>
      </c>
      <c r="G86" t="s">
        <v>63</v>
      </c>
      <c r="J86" t="s">
        <v>125</v>
      </c>
    </row>
    <row r="87" ht="15">
      <c r="F87" s="10"/>
    </row>
    <row r="88" spans="1:6" ht="18.75">
      <c r="A88" s="11" t="s">
        <v>130</v>
      </c>
      <c r="F88" s="10"/>
    </row>
    <row r="89" spans="1:7" ht="15">
      <c r="A89" t="s">
        <v>131</v>
      </c>
      <c r="B89" t="s">
        <v>132</v>
      </c>
      <c r="D89">
        <v>94.85</v>
      </c>
      <c r="E89" t="s">
        <v>133</v>
      </c>
      <c r="F89" s="10">
        <v>5.45</v>
      </c>
      <c r="G89" t="s">
        <v>134</v>
      </c>
    </row>
    <row r="90" spans="1:7" ht="15">
      <c r="A90" t="s">
        <v>131</v>
      </c>
      <c r="B90" t="s">
        <v>135</v>
      </c>
      <c r="D90">
        <v>69.05</v>
      </c>
      <c r="E90" t="s">
        <v>133</v>
      </c>
      <c r="F90" s="10">
        <v>3.63</v>
      </c>
      <c r="G90" t="s">
        <v>134</v>
      </c>
    </row>
    <row r="91" spans="1:7" ht="15">
      <c r="A91" t="s">
        <v>136</v>
      </c>
      <c r="B91" t="s">
        <v>137</v>
      </c>
      <c r="D91">
        <v>81.95</v>
      </c>
      <c r="E91" t="s">
        <v>133</v>
      </c>
      <c r="F91" s="10">
        <v>4.54</v>
      </c>
      <c r="G91" t="s">
        <v>134</v>
      </c>
    </row>
    <row r="92" spans="1:7" ht="15">
      <c r="A92" t="s">
        <v>131</v>
      </c>
      <c r="B92" t="s">
        <v>138</v>
      </c>
      <c r="D92">
        <v>90.16</v>
      </c>
      <c r="E92" t="s">
        <v>139</v>
      </c>
      <c r="F92" s="10">
        <v>5.1806</v>
      </c>
      <c r="G92" t="s">
        <v>140</v>
      </c>
    </row>
    <row r="93" spans="1:7" ht="15">
      <c r="A93" t="s">
        <v>141</v>
      </c>
      <c r="B93" t="s">
        <v>142</v>
      </c>
      <c r="D93">
        <v>29.54</v>
      </c>
      <c r="E93" t="s">
        <v>143</v>
      </c>
      <c r="F93" s="10">
        <v>2.29</v>
      </c>
      <c r="G93" t="s">
        <v>144</v>
      </c>
    </row>
    <row r="94" spans="1:7" ht="15">
      <c r="A94" t="s">
        <v>141</v>
      </c>
      <c r="B94" t="s">
        <v>142</v>
      </c>
      <c r="D94">
        <v>0.1477</v>
      </c>
      <c r="E94" t="s">
        <v>145</v>
      </c>
      <c r="F94" s="10">
        <v>0.0115</v>
      </c>
      <c r="G94" t="s">
        <v>146</v>
      </c>
    </row>
    <row r="95" spans="1:7" ht="15">
      <c r="A95" t="s">
        <v>147</v>
      </c>
      <c r="B95" t="s">
        <v>148</v>
      </c>
      <c r="D95">
        <v>5.91</v>
      </c>
      <c r="E95" t="s">
        <v>149</v>
      </c>
      <c r="F95" s="10">
        <v>0.499</v>
      </c>
      <c r="G95" t="s">
        <v>150</v>
      </c>
    </row>
    <row r="96" spans="1:7" ht="15">
      <c r="A96" t="s">
        <v>151</v>
      </c>
      <c r="B96" t="s">
        <v>152</v>
      </c>
      <c r="D96">
        <v>7.39</v>
      </c>
      <c r="E96" t="s">
        <v>153</v>
      </c>
      <c r="F96" s="10">
        <v>0.642</v>
      </c>
      <c r="G96" t="s">
        <v>154</v>
      </c>
    </row>
    <row r="97" spans="1:7" ht="15">
      <c r="A97" t="s">
        <v>155</v>
      </c>
      <c r="D97">
        <v>6.65</v>
      </c>
      <c r="E97" t="s">
        <v>156</v>
      </c>
      <c r="F97" s="10">
        <v>0.57</v>
      </c>
      <c r="G97" t="s">
        <v>157</v>
      </c>
    </row>
    <row r="98" spans="1:7" ht="15">
      <c r="A98" t="s">
        <v>158</v>
      </c>
      <c r="D98">
        <v>3.39</v>
      </c>
      <c r="E98" t="s">
        <v>159</v>
      </c>
      <c r="F98" s="10">
        <v>0.443</v>
      </c>
      <c r="G98" t="s">
        <v>160</v>
      </c>
    </row>
    <row r="99" ht="15">
      <c r="F99" s="10"/>
    </row>
    <row r="100" spans="1:6" ht="18.75">
      <c r="A100" s="11" t="s">
        <v>161</v>
      </c>
      <c r="F100" s="10"/>
    </row>
    <row r="101" spans="1:7" ht="15">
      <c r="A101" t="s">
        <v>162</v>
      </c>
      <c r="B101" t="s">
        <v>163</v>
      </c>
      <c r="D101">
        <v>15.3</v>
      </c>
      <c r="E101" t="s">
        <v>164</v>
      </c>
      <c r="F101" s="10">
        <v>0.58</v>
      </c>
      <c r="G101" t="s">
        <v>165</v>
      </c>
    </row>
    <row r="102" spans="1:7" ht="15">
      <c r="A102" t="s">
        <v>166</v>
      </c>
      <c r="B102" t="s">
        <v>167</v>
      </c>
      <c r="D102">
        <v>29.54</v>
      </c>
      <c r="E102" t="s">
        <v>139</v>
      </c>
      <c r="F102" s="10">
        <v>2.29</v>
      </c>
      <c r="G102" t="s">
        <v>168</v>
      </c>
    </row>
  </sheetData>
  <sheetProtection password="B889" sheet="1"/>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Open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E.Swithenby; S. Caird</dc:creator>
  <cp:keywords/>
  <dc:description/>
  <cp:lastModifiedBy>E.Swithenby</cp:lastModifiedBy>
  <cp:lastPrinted>2012-07-05T11:33:50Z</cp:lastPrinted>
  <dcterms:created xsi:type="dcterms:W3CDTF">2012-06-07T08:44:37Z</dcterms:created>
  <dcterms:modified xsi:type="dcterms:W3CDTF">2012-07-05T12:20:55Z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