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963F3A11-73BE-4467-ADB4-0489B70F4FA7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I19" i="42"/>
  <c r="I16" i="42"/>
  <c r="G19" i="42"/>
  <c r="E16" i="42"/>
  <c r="E15" i="42"/>
  <c r="H10" i="42"/>
  <c r="H9" i="42"/>
  <c r="H8" i="42"/>
  <c r="H7" i="42"/>
  <c r="J6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B35" i="47"/>
  <c r="E5" i="42" s="1"/>
  <c r="E6" i="42"/>
  <c r="E8" i="42"/>
  <c r="B39" i="52"/>
  <c r="B38" i="52"/>
  <c r="I18" i="42" s="1"/>
  <c r="B37" i="52"/>
  <c r="I17" i="42" s="1"/>
  <c r="B36" i="52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35" i="49"/>
  <c r="D35" i="49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<sst xmlns="http://schemas.openxmlformats.org/spreadsheetml/2006/main" count="752" uniqueCount="84">
  <si>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</si>
  <si>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</si>
  <si>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</si>
  <si>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</si>
  <si>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</si>
  <si>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</si>
  <si>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</si>
  <si>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</si>
  <si>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</si>
  <si>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</si>
  <si>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</si>
  <si>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</si>
  <si>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</si>
  <si>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</si>
  <si>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</si>
  <si>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</si>
  <si>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</si>
  <si>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</si>
  <si>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</si>
  <si>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</si>
  <si>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</si>
  <si>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</si>
  <si>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</si>
  <si>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</si>
  <si>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</si>
  <si>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</si>
  <si>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</si>
  <si>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</si>
  <si>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</si>
  <si>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</si>
  <si>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</si>
  <si>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</si>
  <si>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</si>
  <si>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</si>
  <si>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</si>
  <si>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</si>
  <si>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</si>
  <si>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</si>
  <si>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</si>
  <si>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</si>
  <si>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</si>
  <si>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</si>
  <si>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</si>
  <si>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</si>
  <si>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</si>
  <si>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</si>
  <si>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</si>
  <si>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</si>
  <si>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</si>
  <si>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</si>
  <si>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</si>
  <si>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</si>
  <si>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</si>
  <si>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</si>
  <si>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</si>
  <si>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</si>
  <si>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</si>
  <si>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</si>
  <si>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</si>
  <si>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</si>
  <si>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</si>
  <si>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</si>
  <si>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</si>
  <si>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</si>
  <si>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</si>
  <si>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</si>
  <si>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</si>
  <si>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</si>
  <si>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</si>
  <si>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</si>
  <si>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</si>
  <si>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</si>
  <si>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</si>
  <si>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</si>
  <si>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</si>
  <si>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</si>
  <si>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</si>
  <si>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</si>
  <si>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</si>
  <si>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BRAZIL</t>
  </si>
  <si>
    <t>a-Electr</t>
  </si>
  <si>
    <t>c-Electr</t>
  </si>
  <si>
    <t>Electrical machinery</t>
  </si>
  <si>
    <t>Energy &amp; natural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</si>
</sst>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7" sqref="B27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79</v>
      </c>
      <c r="C2" s="56" t="s">
        <v>48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46</v>
      </c>
      <c r="C5" s="55">
        <f>+'Industry GDP'!B34</f>
        <v>189.356438</v>
      </c>
      <c r="D5" s="55">
        <f>+'Industry GDP'!C34</f>
        <v>9.1764014031454408</v>
      </c>
      <c r="E5" s="54">
        <f>+'Factor shrs in industry cost'!B35</f>
        <v>3.1190948754043646</v>
      </c>
      <c r="F5" s="54">
        <f>+'Factor shrs in industry cost'!B36</f>
        <v>20.045470648009175</v>
      </c>
      <c r="G5" s="54">
        <f>+'Factor shrs in industry cost'!B37</f>
        <v>12.051889211034151</v>
      </c>
      <c r="H5" s="54">
        <f>+'Industry shrs in employment'!B35</f>
        <v>46.539921787629915</v>
      </c>
      <c r="I5" s="54">
        <f>+'Industry shrs in employment'!C35</f>
        <v>8.2076636155392961</v>
      </c>
      <c r="J5" s="54">
        <f>+'Industry shrs in employment'!D35</f>
        <v>7.9692190447298197</v>
      </c>
      <c r="K5" s="7"/>
      <c r="L5" s="2"/>
    </row>
    <row r="6" spans="2:15" ht="15.75" x14ac:dyDescent="0.25">
      <c r="B6" s="6" t="s">
        <v>83</v>
      </c>
      <c r="C6" s="55">
        <f>+'Industry GDP'!B35</f>
        <v>147.29988599999999</v>
      </c>
      <c r="D6" s="55">
        <f>+'Industry GDP'!C35</f>
        <v>7.1382990451772388</v>
      </c>
      <c r="E6" s="54">
        <f>+'Factor shrs in industry cost'!C35</f>
        <v>6.2166072894467606</v>
      </c>
      <c r="F6" s="54">
        <f>+'Factor shrs in industry cost'!C36</f>
        <v>7.570494441726078</v>
      </c>
      <c r="G6" s="54">
        <f>+'Factor shrs in industry cost'!C37</f>
        <v>21.807682509128995</v>
      </c>
      <c r="H6" s="54">
        <f>+'Industry shrs in employment'!B36</f>
        <v>53.460078212370099</v>
      </c>
      <c r="I6" s="54">
        <f>+'Industry shrs in employment'!C36</f>
        <v>1.7840726980454487</v>
      </c>
      <c r="J6" s="54">
        <f>+'Industry shrs in employment'!D36</f>
        <v>8.0515140320445866</v>
      </c>
      <c r="K6" s="7"/>
      <c r="L6" s="2"/>
    </row>
    <row r="7" spans="2:15" ht="15.75" x14ac:dyDescent="0.25">
      <c r="B7" s="6" t="s">
        <v>82</v>
      </c>
      <c r="C7" s="55">
        <f>+'Industry GDP'!B36</f>
        <v>25.221260000000001</v>
      </c>
      <c r="D7" s="55">
        <f>+'Industry GDP'!C36</f>
        <v>1.2222473558205396</v>
      </c>
      <c r="E7" s="54">
        <f>+'Factor shrs in industry cost'!D35</f>
        <v>0</v>
      </c>
      <c r="F7" s="54">
        <f>+'Factor shrs in industry cost'!D36</f>
        <v>16.021860167393324</v>
      </c>
      <c r="G7" s="54">
        <f>+'Factor shrs in industry cost'!D37</f>
        <v>3.8394183504631698</v>
      </c>
      <c r="H7" s="54">
        <f>+'Industry shrs in employment'!B37</f>
        <v>0</v>
      </c>
      <c r="I7" s="54">
        <f>+'Industry shrs in employment'!C37</f>
        <v>0.63209079358618803</v>
      </c>
      <c r="J7" s="54">
        <f>+'Industry shrs in employment'!D37</f>
        <v>0.23731293257621541</v>
      </c>
      <c r="K7" s="7"/>
      <c r="L7" s="2"/>
    </row>
    <row r="8" spans="2:15" ht="15.75" x14ac:dyDescent="0.25">
      <c r="B8" s="6" t="s">
        <v>45</v>
      </c>
      <c r="C8" s="55">
        <f>+'Industry GDP'!B37</f>
        <v>236.99422873999995</v>
      </c>
      <c r="D8" s="55">
        <f>+'Industry GDP'!C37</f>
        <v>11.484976144022665</v>
      </c>
      <c r="E8" s="54">
        <f>+'Factor shrs in industry cost'!B38</f>
        <v>0</v>
      </c>
      <c r="F8" s="54">
        <f>+'Factor shrs in industry cost'!E36</f>
        <v>19.084511802067464</v>
      </c>
      <c r="G8" s="54">
        <f>+'Factor shrs in industry cost'!E37</f>
        <v>8.2242730764551517</v>
      </c>
      <c r="H8" s="54">
        <f>+'Industry shrs in employment'!B38</f>
        <v>0</v>
      </c>
      <c r="I8" s="54">
        <f>+'Industry shrs in employment'!C38</f>
        <v>9.4178878247118476</v>
      </c>
      <c r="J8" s="54">
        <f>+'Industry shrs in employment'!D38</f>
        <v>6.3585186779957104</v>
      </c>
      <c r="K8" s="7"/>
      <c r="L8" s="2"/>
    </row>
    <row r="9" spans="2:15" ht="15.75" customHeight="1" x14ac:dyDescent="0.25">
      <c r="B9" s="6" t="s">
        <v>43</v>
      </c>
      <c r="C9" s="55">
        <f>+'Industry GDP'!B38</f>
        <v>114.20518979999999</v>
      </c>
      <c r="D9" s="55">
        <f>+'Industry GDP'!C38</f>
        <v>5.5344971367026412</v>
      </c>
      <c r="E9" s="54">
        <f>+'Factor shrs in industry cost'!F35</f>
        <v>0</v>
      </c>
      <c r="F9" s="54">
        <f>+'Factor shrs in industry cost'!F36</f>
        <v>31.974113045907437</v>
      </c>
      <c r="G9" s="54">
        <f>+'Factor shrs in industry cost'!F37</f>
        <v>13.974765341279447</v>
      </c>
      <c r="H9" s="54">
        <f>+'Industry shrs in employment'!B39</f>
        <v>0</v>
      </c>
      <c r="I9" s="54">
        <f>+'Industry shrs in employment'!C39</f>
        <v>6.5445404134986038</v>
      </c>
      <c r="J9" s="54">
        <f>+'Industry shrs in employment'!D39</f>
        <v>4.4812694040020258</v>
      </c>
      <c r="K9" s="2"/>
      <c r="L9" s="2"/>
      <c r="M9" s="3"/>
      <c r="N9" s="3"/>
      <c r="O9" s="3"/>
    </row>
    <row r="10" spans="2:15" ht="18" customHeight="1" x14ac:dyDescent="0.25">
      <c r="B10" s="6" t="s">
        <v>44</v>
      </c>
      <c r="C10" s="55">
        <f>+'Industry GDP'!B39</f>
        <v>1350.4381999999998</v>
      </c>
      <c r="D10" s="55">
        <f>+'Industry GDP'!C39</f>
        <v>65.443578915131468</v>
      </c>
      <c r="E10" s="54">
        <f>+'Factor shrs in industry cost'!G35</f>
        <v>0</v>
      </c>
      <c r="F10" s="54">
        <f>+'Factor shrs in industry cost'!G36</f>
        <v>39.390752113064956</v>
      </c>
      <c r="G10" s="54">
        <f>+'Factor shrs in industry cost'!G37</f>
        <v>24.967515301504839</v>
      </c>
      <c r="H10" s="54">
        <f>+'Industry shrs in employment'!B40</f>
        <v>0</v>
      </c>
      <c r="I10" s="54">
        <f>+'Industry shrs in employment'!C40</f>
        <v>73.413744654618611</v>
      </c>
      <c r="J10" s="54">
        <f>+'Industry shrs in employment'!D40</f>
        <v>72.902165908651654</v>
      </c>
      <c r="K10" s="5"/>
    </row>
    <row r="11" spans="2:15" ht="15.75" x14ac:dyDescent="0.25">
      <c r="B11" s="6" t="s">
        <v>0</v>
      </c>
      <c r="C11" s="55">
        <f>+'Industry GDP'!B40</f>
        <v>2063.5152025399998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100.00000000000001</v>
      </c>
      <c r="I11" s="55">
        <f t="shared" ref="I11:J11" si="0">SUM(I5:I10)</f>
        <v>100</v>
      </c>
      <c r="J11" s="55">
        <f t="shared" si="0"/>
        <v>100.00000000000001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46</v>
      </c>
      <c r="C14" s="10">
        <f>+'Comm shr in Comm demand'!B34</f>
        <v>11.980717521742644</v>
      </c>
      <c r="D14" s="10">
        <f>+'Comm shr in Comm demand'!C34</f>
        <v>15.02741386852734</v>
      </c>
      <c r="E14" s="10">
        <f>+'Comm shr in Comm demand'!D34</f>
        <v>0.10133588302697366</v>
      </c>
      <c r="F14" s="10">
        <f>+'Comm shr in Comm demand'!E34</f>
        <v>0.54934514994931727</v>
      </c>
      <c r="G14" s="10">
        <f>+'Comm shr in imports and exports'!B34</f>
        <v>5.1951369375962226</v>
      </c>
      <c r="H14" s="10">
        <f>+'Comm shr in imports and exports'!C34</f>
        <v>30.712359110050073</v>
      </c>
      <c r="I14" s="10">
        <f>+'Imprt shr of consumption'!B34</f>
        <v>3.2013721707835625</v>
      </c>
      <c r="J14" s="10">
        <f>+'Export shr of production'!B34</f>
        <v>18.903740199688627</v>
      </c>
    </row>
    <row r="15" spans="2:15" ht="15.75" x14ac:dyDescent="0.25">
      <c r="B15" s="6" t="s">
        <v>83</v>
      </c>
      <c r="C15" s="10">
        <f>+'Comm shr in Comm demand'!B35</f>
        <v>12.74599725865014</v>
      </c>
      <c r="D15" s="10">
        <f>+'Comm shr in Comm demand'!C35</f>
        <v>4.8830177007128999</v>
      </c>
      <c r="E15" s="10">
        <f>+'Comm shr in Comm demand'!D35</f>
        <v>1.5989691784881567E-4</v>
      </c>
      <c r="F15" s="10">
        <f>+'Comm shr in Comm demand'!E35</f>
        <v>9.8136291177924884E-4</v>
      </c>
      <c r="G15" s="10">
        <f>+'Comm shr in imports and exports'!B35</f>
        <v>11.115176703694244</v>
      </c>
      <c r="H15" s="10">
        <f>+'Comm shr in imports and exports'!C35</f>
        <v>21.907583288775552</v>
      </c>
      <c r="I15" s="10">
        <f>+'Imprt shr of consumption'!B35</f>
        <v>9.4911516907369844</v>
      </c>
      <c r="J15" s="10">
        <f>+'Export shr of production'!B35</f>
        <v>23.396471335158463</v>
      </c>
    </row>
    <row r="16" spans="2:15" ht="15.75" x14ac:dyDescent="0.25">
      <c r="B16" s="6" t="s">
        <v>82</v>
      </c>
      <c r="C16" s="10">
        <f>+'Comm shr in Comm demand'!B36</f>
        <v>2.484971949692155</v>
      </c>
      <c r="D16" s="10">
        <f>+'Comm shr in Comm demand'!C36</f>
        <v>1.955195941450836</v>
      </c>
      <c r="E16" s="10">
        <f>+'Comm shr in Comm demand'!D36</f>
        <v>3.4935053869392754E-3</v>
      </c>
      <c r="F16" s="10">
        <f>+'Comm shr in Comm demand'!E36</f>
        <v>5.8218474030998486</v>
      </c>
      <c r="G16" s="10">
        <f>+'Comm shr in imports and exports'!B36</f>
        <v>13.018607565223997</v>
      </c>
      <c r="H16" s="10">
        <f>+'Comm shr in imports and exports'!C36</f>
        <v>1.6437285463342757</v>
      </c>
      <c r="I16" s="10">
        <f>+'Imprt shr of consumption'!B36</f>
        <v>39.466219379612163</v>
      </c>
      <c r="J16" s="10">
        <f>+'Export shr of production'!B36</f>
        <v>10.4856580393483</v>
      </c>
    </row>
    <row r="17" spans="2:10" ht="15.75" x14ac:dyDescent="0.25">
      <c r="B17" s="6" t="s">
        <v>45</v>
      </c>
      <c r="C17" s="10">
        <f>+'Comm shr in Comm demand'!B37</f>
        <v>22.617255900300204</v>
      </c>
      <c r="D17" s="10">
        <f>+'Comm shr in Comm demand'!C37</f>
        <v>14.340022248585532</v>
      </c>
      <c r="E17" s="10">
        <f>+'Comm shr in Comm demand'!D37</f>
        <v>0.61414952537386014</v>
      </c>
      <c r="F17" s="10">
        <f>+'Comm shr in Comm demand'!E37</f>
        <v>21.099537459335298</v>
      </c>
      <c r="G17" s="10">
        <f>+'Comm shr in imports and exports'!B37</f>
        <v>42.664242269429124</v>
      </c>
      <c r="H17" s="10">
        <f>+'Comm shr in imports and exports'!C37</f>
        <v>31.521801731352213</v>
      </c>
      <c r="I17" s="10">
        <f>+'Imprt shr of consumption'!B37</f>
        <v>17.457680629423216</v>
      </c>
      <c r="J17" s="10">
        <f>+'Export shr of production'!B37</f>
        <v>16.077389571541406</v>
      </c>
    </row>
    <row r="18" spans="2:10" ht="15.75" x14ac:dyDescent="0.25">
      <c r="B18" s="6" t="s">
        <v>43</v>
      </c>
      <c r="C18" s="10">
        <f>+'Comm shr in Comm demand'!B38</f>
        <v>3.9240336153111302</v>
      </c>
      <c r="D18" s="10">
        <f>+'Comm shr in Comm demand'!C38</f>
        <v>0.39201619929691567</v>
      </c>
      <c r="E18" s="10">
        <f>+'Comm shr in Comm demand'!D38</f>
        <v>5.8282426555893316E-2</v>
      </c>
      <c r="F18" s="10">
        <f>+'Comm shr in Comm demand'!E38</f>
        <v>54.33965809148399</v>
      </c>
      <c r="G18" s="10">
        <f>+'Comm shr in imports and exports'!B38</f>
        <v>2.0517338985274121</v>
      </c>
      <c r="H18" s="10">
        <f>+'Comm shr in imports and exports'!C38</f>
        <v>0.80993486783237434</v>
      </c>
      <c r="I18" s="10">
        <f>+'Imprt shr of consumption'!B38</f>
        <v>7.9174318061539868</v>
      </c>
      <c r="J18" s="10">
        <f>+'Export shr of production'!B38</f>
        <v>1.0150915842443429</v>
      </c>
    </row>
    <row r="19" spans="2:10" ht="15.75" x14ac:dyDescent="0.25">
      <c r="B19" s="6" t="s">
        <v>44</v>
      </c>
      <c r="C19" s="10">
        <f>+'Comm shr in Comm demand'!B39</f>
        <v>46.247023754303719</v>
      </c>
      <c r="D19" s="10">
        <f>+'Comm shr in Comm demand'!C39</f>
        <v>63.402334041426478</v>
      </c>
      <c r="E19" s="10">
        <f>+'Comm shr in Comm demand'!D39</f>
        <v>99.222578762738479</v>
      </c>
      <c r="F19" s="10">
        <f>+'Comm shr in Comm demand'!E39</f>
        <v>18.188630533219765</v>
      </c>
      <c r="G19" s="10">
        <f>+'Comm shr in imports and exports'!B39</f>
        <v>25.955102625529008</v>
      </c>
      <c r="H19" s="10">
        <f>+'Comm shr in imports and exports'!C39</f>
        <v>13.404592455655495</v>
      </c>
      <c r="I19" s="10">
        <f>+'Imprt shr of consumption'!B39</f>
        <v>2.9224666119012985</v>
      </c>
      <c r="J19" s="10">
        <f>+'Export shr of production'!B39</f>
        <v>1.8101488477212646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100.00000000000001</v>
      </c>
      <c r="H20" s="10">
        <f t="shared" ref="H20" si="6">SUM(H14:H19)</f>
        <v>99.999999999999972</v>
      </c>
      <c r="I20" s="53" t="s">
        <v>22</v>
      </c>
      <c r="J20" s="53" t="s">
        <v>22</v>
      </c>
    </row>
    <row r="21" spans="2:10" ht="15.75" x14ac:dyDescent="0.25">
      <c r="B21" s="12" t="s">
        <v>47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 s="35">
        <v>198.41499999999999</v>
      </c>
      <c r="Z10" s="35">
        <v>0.41827999999999999</v>
      </c>
      <c r="AA10" s="35">
        <v>1.6373500000000001</v>
      </c>
      <c r="AB10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 s="35">
        <v>64.473100000000002</v>
      </c>
      <c r="Z11" s="35">
        <v>6.6E-4</v>
      </c>
      <c r="AA11" s="35">
        <v>2.9250000000000001E-3</v>
      </c>
      <c r="AB11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 s="35">
        <v>25.8155</v>
      </c>
      <c r="Z12" s="35">
        <v>1.4420000000000001E-2</v>
      </c>
      <c r="AA12" s="35">
        <v>17.3523</v>
      </c>
      <c r="AB12">
        <v>4.3410099999999998</v>
      </c>
      <c r="AC12" s="31">
        <v>88.218599999999995</v>
      </c>
    </row>
    <row r="13" spans="1:29" ht="12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 s="35">
        <v>189.339</v>
      </c>
      <c r="Z13" s="35">
        <v>2.5350000000000001</v>
      </c>
      <c r="AA13" s="35">
        <v>62.888199999999998</v>
      </c>
      <c r="AB13">
        <v>83.247600000000006</v>
      </c>
      <c r="AC13" s="31">
        <v>708.40300000000002</v>
      </c>
    </row>
    <row r="14" spans="1:29" ht="15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 s="35">
        <v>5.1760000000000002</v>
      </c>
      <c r="Z14" s="35">
        <v>0.24057000000000001</v>
      </c>
      <c r="AA14" s="35">
        <v>161.96199999999999</v>
      </c>
      <c r="AB14">
        <v>2.1389999999999998</v>
      </c>
      <c r="AC14" s="31">
        <v>233.779</v>
      </c>
    </row>
    <row r="15" spans="1:29" ht="14.2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 s="35">
        <v>837.13499999999999</v>
      </c>
      <c r="Z15" s="35">
        <v>409.55700000000002</v>
      </c>
      <c r="AA15" s="35">
        <v>54.2121</v>
      </c>
      <c r="AB15">
        <v>35.4009</v>
      </c>
      <c r="AC15" s="31">
        <v>2093.67</v>
      </c>
    </row>
    <row r="16" spans="1:29" x14ac:dyDescent="0.2">
      <c r="A16" s="30" t="s">
        <v>59</v>
      </c>
      <c r="B16">
        <v>13.0672</v>
      </c>
      <c r="C16">
        <v>15.010199999999999</v>
      </c>
      <c r="AC16" s="31">
        <v>28.077400000000001</v>
      </c>
    </row>
    <row r="17" spans="1:29" x14ac:dyDescent="0.2">
      <c r="A17" s="30" t="s">
        <v>60</v>
      </c>
      <c r="B17">
        <v>69.780699999999996</v>
      </c>
      <c r="C17">
        <v>15.167999999999999</v>
      </c>
      <c r="D17">
        <v>5.3739699999999999</v>
      </c>
      <c r="E17">
        <v>80.069900000000004</v>
      </c>
      <c r="F17">
        <v>55.640999999999998</v>
      </c>
      <c r="G17">
        <v>624.15599999999995</v>
      </c>
      <c r="AC17" s="31">
        <v>850.19</v>
      </c>
    </row>
    <row r="18" spans="1:29" x14ac:dyDescent="0.2">
      <c r="A18" s="30" t="s">
        <v>61</v>
      </c>
      <c r="B18">
        <v>52.117800000000003</v>
      </c>
      <c r="C18">
        <v>52.655999999999999</v>
      </c>
      <c r="D18">
        <v>1.552</v>
      </c>
      <c r="E18">
        <v>41.584000000000003</v>
      </c>
      <c r="F18">
        <v>29.306999999999999</v>
      </c>
      <c r="G18">
        <v>476.77199999999999</v>
      </c>
      <c r="AC18" s="31">
        <v>653.98900000000003</v>
      </c>
    </row>
    <row r="19" spans="1:29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 s="35">
        <v>0.65900000000000003</v>
      </c>
      <c r="I24" s="35">
        <v>0.17100000000000001</v>
      </c>
      <c r="J24" s="35">
        <v>2.9319899999999999</v>
      </c>
      <c r="K24" s="35">
        <v>10.260999999999999</v>
      </c>
      <c r="L24" s="35">
        <v>0.64</v>
      </c>
      <c r="M24" s="35"/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ht="14.25" customHeight="1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 s="35">
        <v>12.04</v>
      </c>
      <c r="I30" s="35">
        <v>25.76</v>
      </c>
      <c r="J30" s="35">
        <v>30.171299999999999</v>
      </c>
      <c r="K30" s="35">
        <v>98.876599999999996</v>
      </c>
      <c r="L30" s="35">
        <v>4.7549999999999999</v>
      </c>
      <c r="M30" s="35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3.2013721707835625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9.4911516907369844</v>
      </c>
    </row>
    <row r="36" spans="1:2" x14ac:dyDescent="0.2">
      <c r="A36" s="36" t="str">
        <f t="shared" si="0"/>
        <v>c-Electr</v>
      </c>
      <c r="B36" s="44">
        <f>+(J24+J30)/SUM(Y12:AA12,B12:G12)*100</f>
        <v>39.466219379612163</v>
      </c>
    </row>
    <row r="37" spans="1:2" x14ac:dyDescent="0.2">
      <c r="A37" s="36" t="str">
        <f t="shared" si="0"/>
        <v>c-OthrMfg</v>
      </c>
      <c r="B37" s="44">
        <f>+(K24+K30)/SUM(Y13:AA13,B13:G13)*100</f>
        <v>17.457680629423216</v>
      </c>
    </row>
    <row r="38" spans="1:2" x14ac:dyDescent="0.2">
      <c r="A38" s="36" t="str">
        <f t="shared" si="0"/>
        <v>c-Const</v>
      </c>
      <c r="B38" s="44">
        <f>+(L22+L30)/SUM(Y14:AA14,B14:G14)*100</f>
        <v>7.9174318061539868</v>
      </c>
    </row>
    <row r="39" spans="1:2" x14ac:dyDescent="0.2">
      <c r="A39" s="36" t="str">
        <f t="shared" si="0"/>
        <v>c-OthrSer</v>
      </c>
      <c r="B39" s="44">
        <f>+(M24+M30)/SUM(Y15:AA15,B15:G15)*100</f>
        <v>2.9224666119012985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I35" sqref="I35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ht="12.75" customHeight="1" x14ac:dyDescent="0.2">
      <c r="A4" s="30" t="s">
        <v>49</v>
      </c>
      <c r="H4">
        <v>429.06799999999998</v>
      </c>
      <c r="AC4" s="31">
        <v>429.06799999999998</v>
      </c>
    </row>
    <row r="5" spans="1:29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>
        <v>4.3410099999999998</v>
      </c>
      <c r="AC12" s="31">
        <v>88.218599999999995</v>
      </c>
    </row>
    <row r="13" spans="1:29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>
        <v>83.247600000000006</v>
      </c>
      <c r="AC13" s="31">
        <v>708.40300000000002</v>
      </c>
    </row>
    <row r="14" spans="1:29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>
        <v>2.1389999999999998</v>
      </c>
      <c r="AC14" s="31">
        <v>233.779</v>
      </c>
    </row>
    <row r="15" spans="1:29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>
        <v>35.4009</v>
      </c>
      <c r="AC15" s="31">
        <v>2093.67</v>
      </c>
    </row>
    <row r="16" spans="1:29" x14ac:dyDescent="0.2">
      <c r="A16" s="30" t="s">
        <v>59</v>
      </c>
      <c r="B16" s="35">
        <v>13.0672</v>
      </c>
      <c r="C16" s="35">
        <v>15.010199999999999</v>
      </c>
      <c r="D16" s="35"/>
      <c r="E16" s="35"/>
      <c r="F16" s="35"/>
      <c r="G16" s="35"/>
      <c r="AC16" s="31">
        <v>28.077400000000001</v>
      </c>
    </row>
    <row r="17" spans="1:29" x14ac:dyDescent="0.2">
      <c r="A17" s="30" t="s">
        <v>60</v>
      </c>
      <c r="B17" s="35">
        <v>69.780699999999996</v>
      </c>
      <c r="C17" s="35">
        <v>15.167999999999999</v>
      </c>
      <c r="D17" s="35">
        <v>5.3739699999999999</v>
      </c>
      <c r="E17" s="35">
        <v>80.069900000000004</v>
      </c>
      <c r="F17" s="35">
        <v>55.640999999999998</v>
      </c>
      <c r="G17" s="35">
        <v>624.15599999999995</v>
      </c>
      <c r="AC17" s="31">
        <v>850.19</v>
      </c>
    </row>
    <row r="18" spans="1:29" ht="15.75" customHeight="1" x14ac:dyDescent="0.2">
      <c r="A18" s="30" t="s">
        <v>61</v>
      </c>
      <c r="B18" s="35">
        <v>52.117800000000003</v>
      </c>
      <c r="C18" s="35">
        <v>52.655999999999999</v>
      </c>
      <c r="D18" s="35">
        <v>1.552</v>
      </c>
      <c r="E18" s="35">
        <v>41.584000000000003</v>
      </c>
      <c r="F18" s="35">
        <v>29.306999999999999</v>
      </c>
      <c r="G18" s="35">
        <v>476.77199999999999</v>
      </c>
      <c r="AC18" s="31">
        <v>653.98900000000003</v>
      </c>
    </row>
    <row r="19" spans="1:29" ht="15" customHeight="1" x14ac:dyDescent="0.2">
      <c r="A19" s="30" t="s">
        <v>62</v>
      </c>
      <c r="B19" s="35">
        <v>0.31583800000000001</v>
      </c>
      <c r="C19" s="35">
        <v>0.362786</v>
      </c>
      <c r="D19" s="35"/>
      <c r="E19" s="35"/>
      <c r="F19" s="35"/>
      <c r="G19" s="35"/>
      <c r="AC19" s="31">
        <v>0.678624</v>
      </c>
    </row>
    <row r="20" spans="1:29" ht="12" customHeight="1" x14ac:dyDescent="0.2">
      <c r="A20" s="30" t="s">
        <v>63</v>
      </c>
      <c r="B20" s="35">
        <v>16.228000000000002</v>
      </c>
      <c r="C20" s="35">
        <v>3.5529999999999999</v>
      </c>
      <c r="D20" s="35">
        <v>1.2589999999999999</v>
      </c>
      <c r="E20" s="35">
        <v>18.756</v>
      </c>
      <c r="F20" s="35">
        <v>13.032999999999999</v>
      </c>
      <c r="G20" s="35">
        <v>146.20500000000001</v>
      </c>
      <c r="AC20" s="31">
        <v>199.03299999999999</v>
      </c>
    </row>
    <row r="21" spans="1:29" ht="15.75" customHeight="1" x14ac:dyDescent="0.2">
      <c r="A21" s="30" t="s">
        <v>64</v>
      </c>
      <c r="B21" s="35">
        <v>-0.40699999999999997</v>
      </c>
      <c r="C21" s="35">
        <v>1.272</v>
      </c>
      <c r="D21" s="35">
        <v>3.7499999999999999E-2</v>
      </c>
      <c r="E21" s="35">
        <v>1.004</v>
      </c>
      <c r="F21" s="35">
        <v>0.70800099999999999</v>
      </c>
      <c r="G21" s="35">
        <v>11.5152</v>
      </c>
      <c r="AC21" s="31">
        <v>14.1297</v>
      </c>
    </row>
    <row r="22" spans="1:29" ht="15.75" customHeight="1" x14ac:dyDescent="0.2">
      <c r="A22" s="30" t="s">
        <v>65</v>
      </c>
      <c r="H22" s="35">
        <v>36.0169</v>
      </c>
      <c r="I22" s="35">
        <v>57.8489</v>
      </c>
      <c r="J22" s="35">
        <v>13.7158</v>
      </c>
      <c r="K22" s="35">
        <v>81.425899999999999</v>
      </c>
      <c r="L22" s="35">
        <v>13.585000000000001</v>
      </c>
      <c r="M22" s="35">
        <v>77.826999999999998</v>
      </c>
      <c r="AC22" s="31">
        <v>280.42</v>
      </c>
    </row>
    <row r="23" spans="1:29" ht="16.5" customHeight="1" x14ac:dyDescent="0.2">
      <c r="A23" s="30" t="s">
        <v>66</v>
      </c>
      <c r="B23" s="35">
        <v>1.5780000000000001</v>
      </c>
      <c r="C23" s="35">
        <v>1.258</v>
      </c>
      <c r="D23" s="35">
        <v>0.35099999999999998</v>
      </c>
      <c r="E23" s="35">
        <v>3.887</v>
      </c>
      <c r="F23" s="35">
        <v>1.272</v>
      </c>
      <c r="G23" s="35">
        <v>13.962999999999999</v>
      </c>
      <c r="AC23" s="31">
        <v>22.309000000000001</v>
      </c>
    </row>
    <row r="24" spans="1:29" x14ac:dyDescent="0.2">
      <c r="A24" s="30" t="s">
        <v>67</v>
      </c>
      <c r="H24" s="35">
        <v>0.65900000000000003</v>
      </c>
      <c r="I24" s="35">
        <v>0.17100000000000001</v>
      </c>
      <c r="J24" s="35">
        <v>2.9319899999999999</v>
      </c>
      <c r="K24" s="35">
        <v>10.260999999999999</v>
      </c>
      <c r="L24" s="35">
        <v>0.64</v>
      </c>
      <c r="M24" s="35"/>
      <c r="AC24" s="31">
        <v>14.663</v>
      </c>
    </row>
    <row r="25" spans="1:29" x14ac:dyDescent="0.2">
      <c r="A25" s="30" t="s">
        <v>68</v>
      </c>
      <c r="H25" s="35"/>
      <c r="I25" s="35"/>
      <c r="J25" s="35"/>
      <c r="K25" s="35">
        <v>6.4287399999999996E-3</v>
      </c>
      <c r="L25" s="35">
        <v>1.9188799999999999E-2</v>
      </c>
      <c r="M25" s="35"/>
      <c r="AC25" s="31">
        <v>2.5617500000000001E-2</v>
      </c>
    </row>
    <row r="26" spans="1:29" x14ac:dyDescent="0.2">
      <c r="A26" s="30" t="s">
        <v>34</v>
      </c>
      <c r="Y26" s="35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1418.8257699999997</v>
      </c>
    </row>
    <row r="36" spans="1:2" x14ac:dyDescent="0.2">
      <c r="A36" s="26" t="s">
        <v>15</v>
      </c>
      <c r="B36" s="27">
        <f>SUM(B19:G21,H22:M22,B23:G23,H24:M25,Y26)</f>
        <v>644.6894325400001</v>
      </c>
    </row>
    <row r="37" spans="1:2" ht="13.5" thickBot="1" x14ac:dyDescent="0.25">
      <c r="A37" s="28" t="s">
        <v>5</v>
      </c>
      <c r="B37" s="29">
        <f>SUM(B35:B36)</f>
        <v>2063.5152025399998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ht="12.75" customHeight="1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 s="35">
        <v>198.41499999999999</v>
      </c>
      <c r="Z10" s="35">
        <v>0.41827999999999999</v>
      </c>
      <c r="AA10" s="35">
        <v>1.6373500000000001</v>
      </c>
      <c r="AB10" s="35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 s="35">
        <v>64.473100000000002</v>
      </c>
      <c r="Z11" s="35">
        <v>6.6E-4</v>
      </c>
      <c r="AA11" s="35">
        <v>2.9250000000000001E-3</v>
      </c>
      <c r="AB11" s="35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 s="35">
        <v>25.8155</v>
      </c>
      <c r="Z12" s="35">
        <v>1.4420000000000001E-2</v>
      </c>
      <c r="AA12" s="35">
        <v>17.3523</v>
      </c>
      <c r="AB12" s="35">
        <v>4.3410099999999998</v>
      </c>
      <c r="AC12" s="31">
        <v>88.218599999999995</v>
      </c>
    </row>
    <row r="13" spans="1:29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 s="35">
        <v>189.339</v>
      </c>
      <c r="Z13" s="35">
        <v>2.5350000000000001</v>
      </c>
      <c r="AA13" s="35">
        <v>62.888199999999998</v>
      </c>
      <c r="AB13" s="35">
        <v>83.247600000000006</v>
      </c>
      <c r="AC13" s="31">
        <v>708.40300000000002</v>
      </c>
    </row>
    <row r="14" spans="1:29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 s="35">
        <v>5.1760000000000002</v>
      </c>
      <c r="Z14" s="35">
        <v>0.24057000000000001</v>
      </c>
      <c r="AA14" s="35">
        <v>161.96199999999999</v>
      </c>
      <c r="AB14" s="35">
        <v>2.1389999999999998</v>
      </c>
      <c r="AC14" s="31">
        <v>233.779</v>
      </c>
    </row>
    <row r="15" spans="1:29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 s="35">
        <v>837.13499999999999</v>
      </c>
      <c r="Z15" s="35">
        <v>409.55700000000002</v>
      </c>
      <c r="AA15" s="35">
        <v>54.2121</v>
      </c>
      <c r="AB15" s="35">
        <v>35.4009</v>
      </c>
      <c r="AC15" s="31">
        <v>2093.67</v>
      </c>
    </row>
    <row r="16" spans="1:29" x14ac:dyDescent="0.2">
      <c r="A16" s="30" t="s">
        <v>59</v>
      </c>
      <c r="B16">
        <v>13.0672</v>
      </c>
      <c r="C16">
        <v>15.010199999999999</v>
      </c>
      <c r="AC16" s="31">
        <v>28.077400000000001</v>
      </c>
    </row>
    <row r="17" spans="1:29" x14ac:dyDescent="0.2">
      <c r="A17" s="30" t="s">
        <v>60</v>
      </c>
      <c r="B17">
        <v>69.780699999999996</v>
      </c>
      <c r="C17">
        <v>15.167999999999999</v>
      </c>
      <c r="D17">
        <v>5.3739699999999999</v>
      </c>
      <c r="E17">
        <v>80.069900000000004</v>
      </c>
      <c r="F17">
        <v>55.640999999999998</v>
      </c>
      <c r="G17">
        <v>624.15599999999995</v>
      </c>
      <c r="AC17" s="31">
        <v>850.19</v>
      </c>
    </row>
    <row r="18" spans="1:29" ht="15.75" customHeight="1" x14ac:dyDescent="0.2">
      <c r="A18" s="30" t="s">
        <v>61</v>
      </c>
      <c r="B18">
        <v>52.117800000000003</v>
      </c>
      <c r="C18">
        <v>52.655999999999999</v>
      </c>
      <c r="D18">
        <v>1.552</v>
      </c>
      <c r="E18">
        <v>41.584000000000003</v>
      </c>
      <c r="F18">
        <v>29.306999999999999</v>
      </c>
      <c r="G18">
        <v>476.77199999999999</v>
      </c>
      <c r="AC18" s="31">
        <v>653.98900000000003</v>
      </c>
    </row>
    <row r="19" spans="1:29" ht="15" customHeight="1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ht="16.5" customHeight="1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 s="35">
        <v>12.04</v>
      </c>
      <c r="I30" s="35">
        <v>25.76</v>
      </c>
      <c r="J30" s="35">
        <v>30.171299999999999</v>
      </c>
      <c r="K30" s="35">
        <v>98.876599999999996</v>
      </c>
      <c r="L30" s="35">
        <v>4.7549999999999999</v>
      </c>
      <c r="M30" s="35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2" x14ac:dyDescent="0.2">
      <c r="A33" s="41" t="s">
        <v>77</v>
      </c>
      <c r="B33" s="42"/>
    </row>
    <row r="34" spans="1:2" ht="25.5" x14ac:dyDescent="0.2">
      <c r="A34" s="37" t="s">
        <v>16</v>
      </c>
      <c r="B34" s="37">
        <f>SUM(Y10:Y15)</f>
        <v>1320.3535999999999</v>
      </c>
    </row>
    <row r="35" spans="1:2" x14ac:dyDescent="0.2">
      <c r="A35" s="37" t="s">
        <v>10</v>
      </c>
      <c r="B35" s="37">
        <f>SUM(AA10:AA15)</f>
        <v>298.05487499999998</v>
      </c>
    </row>
    <row r="36" spans="1:2" x14ac:dyDescent="0.2">
      <c r="A36" s="37" t="s">
        <v>4</v>
      </c>
      <c r="B36" s="37">
        <f>SUM(Z10:Z15)</f>
        <v>412.76593000000003</v>
      </c>
    </row>
    <row r="37" spans="1:2" x14ac:dyDescent="0.2">
      <c r="A37" s="37" t="s">
        <v>11</v>
      </c>
      <c r="B37" s="38">
        <f>SUM(AB10:AB15)</f>
        <v>264.09531000000004</v>
      </c>
    </row>
    <row r="38" spans="1:2" x14ac:dyDescent="0.2">
      <c r="A38" s="37" t="s">
        <v>17</v>
      </c>
      <c r="B38" s="39">
        <f>SUM(H30:M30)</f>
        <v>231.75519999999997</v>
      </c>
    </row>
    <row r="39" spans="1:2" ht="25.5" x14ac:dyDescent="0.2">
      <c r="A39" s="37" t="s">
        <v>18</v>
      </c>
      <c r="B39" s="40">
        <f>SUM(B34:B37)-B38</f>
        <v>2063.5145149999998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>
        <v>4.3410099999999998</v>
      </c>
      <c r="AC12" s="31">
        <v>88.218599999999995</v>
      </c>
    </row>
    <row r="13" spans="1:29" ht="14.25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>
        <v>83.247600000000006</v>
      </c>
      <c r="AC13" s="31">
        <v>708.40300000000002</v>
      </c>
    </row>
    <row r="14" spans="1:29" ht="12.75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>
        <v>2.1389999999999998</v>
      </c>
      <c r="AC14" s="31">
        <v>233.779</v>
      </c>
    </row>
    <row r="15" spans="1:29" ht="16.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>
        <v>35.4009</v>
      </c>
      <c r="AC15" s="31">
        <v>2093.67</v>
      </c>
    </row>
    <row r="16" spans="1:29" x14ac:dyDescent="0.2">
      <c r="A16" s="30" t="s">
        <v>59</v>
      </c>
      <c r="B16" s="35">
        <v>13.0672</v>
      </c>
      <c r="C16" s="35">
        <v>15.010199999999999</v>
      </c>
      <c r="D16" s="35"/>
      <c r="E16" s="35"/>
      <c r="F16" s="35"/>
      <c r="G16" s="35"/>
      <c r="AC16" s="31">
        <v>28.077400000000001</v>
      </c>
    </row>
    <row r="17" spans="1:29" x14ac:dyDescent="0.2">
      <c r="A17" s="30" t="s">
        <v>60</v>
      </c>
      <c r="B17" s="35">
        <v>69.780699999999996</v>
      </c>
      <c r="C17" s="35">
        <v>15.167999999999999</v>
      </c>
      <c r="D17" s="35">
        <v>5.3739699999999999</v>
      </c>
      <c r="E17" s="35">
        <v>80.069900000000004</v>
      </c>
      <c r="F17" s="35">
        <v>55.640999999999998</v>
      </c>
      <c r="G17" s="35">
        <v>624.15599999999995</v>
      </c>
      <c r="AC17" s="31">
        <v>850.19</v>
      </c>
    </row>
    <row r="18" spans="1:29" x14ac:dyDescent="0.2">
      <c r="A18" s="30" t="s">
        <v>61</v>
      </c>
      <c r="B18" s="35">
        <v>52.117800000000003</v>
      </c>
      <c r="C18" s="35">
        <v>52.655999999999999</v>
      </c>
      <c r="D18" s="35">
        <v>1.552</v>
      </c>
      <c r="E18" s="35">
        <v>41.584000000000003</v>
      </c>
      <c r="F18" s="35">
        <v>29.306999999999999</v>
      </c>
      <c r="G18" s="35">
        <v>476.77199999999999</v>
      </c>
      <c r="AC18" s="31">
        <v>653.98900000000003</v>
      </c>
    </row>
    <row r="19" spans="1:29" x14ac:dyDescent="0.2">
      <c r="A19" s="30" t="s">
        <v>62</v>
      </c>
      <c r="B19" s="35">
        <v>0.31583800000000001</v>
      </c>
      <c r="C19" s="35">
        <v>0.362786</v>
      </c>
      <c r="D19" s="35"/>
      <c r="E19" s="35"/>
      <c r="F19" s="35"/>
      <c r="G19" s="35"/>
      <c r="AC19" s="31">
        <v>0.678624</v>
      </c>
    </row>
    <row r="20" spans="1:29" x14ac:dyDescent="0.2">
      <c r="A20" s="30" t="s">
        <v>63</v>
      </c>
      <c r="B20" s="35">
        <v>16.228000000000002</v>
      </c>
      <c r="C20" s="35">
        <v>3.5529999999999999</v>
      </c>
      <c r="D20" s="35">
        <v>1.2589999999999999</v>
      </c>
      <c r="E20" s="35">
        <v>18.756</v>
      </c>
      <c r="F20" s="35">
        <v>13.032999999999999</v>
      </c>
      <c r="G20" s="35">
        <v>146.20500000000001</v>
      </c>
      <c r="AC20" s="31">
        <v>199.03299999999999</v>
      </c>
    </row>
    <row r="21" spans="1:29" x14ac:dyDescent="0.2">
      <c r="A21" s="30" t="s">
        <v>64</v>
      </c>
      <c r="B21" s="35">
        <v>-0.40699999999999997</v>
      </c>
      <c r="C21" s="35">
        <v>1.272</v>
      </c>
      <c r="D21" s="35">
        <v>3.7499999999999999E-2</v>
      </c>
      <c r="E21" s="35">
        <v>1.004</v>
      </c>
      <c r="F21" s="35">
        <v>0.70800099999999999</v>
      </c>
      <c r="G21" s="35">
        <v>11.5152</v>
      </c>
      <c r="AC21" s="31">
        <v>14.1297</v>
      </c>
    </row>
    <row r="22" spans="1:29" x14ac:dyDescent="0.2">
      <c r="A22" s="30" t="s">
        <v>65</v>
      </c>
      <c r="H22" s="35">
        <v>36.0169</v>
      </c>
      <c r="I22" s="35">
        <v>57.8489</v>
      </c>
      <c r="J22" s="35">
        <v>13.7158</v>
      </c>
      <c r="K22" s="35">
        <v>81.425899999999999</v>
      </c>
      <c r="L22" s="35">
        <v>13.585000000000001</v>
      </c>
      <c r="M22" s="35">
        <v>77.826999999999998</v>
      </c>
      <c r="AC22" s="31">
        <v>280.42</v>
      </c>
    </row>
    <row r="23" spans="1:29" x14ac:dyDescent="0.2">
      <c r="A23" s="30" t="s">
        <v>66</v>
      </c>
      <c r="B23" s="35">
        <v>1.5780000000000001</v>
      </c>
      <c r="C23" s="35">
        <v>1.258</v>
      </c>
      <c r="D23" s="35">
        <v>0.35099999999999998</v>
      </c>
      <c r="E23" s="35">
        <v>3.887</v>
      </c>
      <c r="F23" s="35">
        <v>1.272</v>
      </c>
      <c r="G23" s="35">
        <v>13.962999999999999</v>
      </c>
      <c r="H23" s="35"/>
      <c r="I23" s="35"/>
      <c r="J23" s="35"/>
      <c r="K23" s="35"/>
      <c r="L23" s="35"/>
      <c r="M23" s="35"/>
      <c r="AC23" s="31">
        <v>22.309000000000001</v>
      </c>
    </row>
    <row r="24" spans="1:29" x14ac:dyDescent="0.2">
      <c r="A24" s="30" t="s">
        <v>67</v>
      </c>
      <c r="H24" s="35">
        <v>0.65900000000000003</v>
      </c>
      <c r="I24" s="35">
        <v>0.17100000000000001</v>
      </c>
      <c r="J24" s="35">
        <v>2.9319899999999999</v>
      </c>
      <c r="K24" s="35">
        <v>10.260999999999999</v>
      </c>
      <c r="L24" s="35">
        <v>0.64</v>
      </c>
      <c r="M24" s="35"/>
      <c r="AC24" s="31">
        <v>14.663</v>
      </c>
    </row>
    <row r="25" spans="1:29" x14ac:dyDescent="0.2">
      <c r="A25" s="30" t="s">
        <v>68</v>
      </c>
      <c r="H25" s="35"/>
      <c r="I25" s="35"/>
      <c r="J25" s="35"/>
      <c r="K25" s="35">
        <v>6.4287399999999996E-3</v>
      </c>
      <c r="L25" s="35">
        <v>1.9188799999999999E-2</v>
      </c>
      <c r="M25" s="35"/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ht="18" customHeight="1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189.356438</v>
      </c>
      <c r="C34" s="36">
        <f>+B34/B$40*100</f>
        <v>9.1764014031454408</v>
      </c>
    </row>
    <row r="35" spans="1:3" x14ac:dyDescent="0.2">
      <c r="A35" s="36" t="str">
        <f t="shared" ref="A35:A39" si="0">+A5</f>
        <v>a-Energy</v>
      </c>
      <c r="B35" s="40">
        <f>SUM(C16:C23,I22:I25)</f>
        <v>147.29988599999999</v>
      </c>
      <c r="C35" s="36">
        <f t="shared" ref="C35:C40" si="1">+B35/B$40*100</f>
        <v>7.1382990451772388</v>
      </c>
    </row>
    <row r="36" spans="1:3" x14ac:dyDescent="0.2">
      <c r="A36" s="36" t="str">
        <f t="shared" si="0"/>
        <v>a-Electr</v>
      </c>
      <c r="B36" s="40">
        <f>SUM(D16:D23,J22:J25)</f>
        <v>25.221260000000001</v>
      </c>
      <c r="C36" s="36">
        <f t="shared" si="1"/>
        <v>1.2222473558205396</v>
      </c>
    </row>
    <row r="37" spans="1:3" x14ac:dyDescent="0.2">
      <c r="A37" s="36" t="str">
        <f t="shared" si="0"/>
        <v>a-OthrMfg</v>
      </c>
      <c r="B37" s="40">
        <f>SUM(E16:E23,K22:K25)</f>
        <v>236.99422873999995</v>
      </c>
      <c r="C37" s="36">
        <f t="shared" si="1"/>
        <v>11.484976144022665</v>
      </c>
    </row>
    <row r="38" spans="1:3" x14ac:dyDescent="0.2">
      <c r="A38" s="36" t="str">
        <f t="shared" si="0"/>
        <v>a-Const</v>
      </c>
      <c r="B38" s="40">
        <f>SUM(F16:F23,L22:L25)</f>
        <v>114.20518979999999</v>
      </c>
      <c r="C38" s="36">
        <f t="shared" si="1"/>
        <v>5.5344971367026412</v>
      </c>
    </row>
    <row r="39" spans="1:3" x14ac:dyDescent="0.2">
      <c r="A39" s="36" t="str">
        <f t="shared" si="0"/>
        <v>a-OthrSer</v>
      </c>
      <c r="B39" s="40">
        <f>SUM(G16:G23,M22:M25)</f>
        <v>1350.4381999999998</v>
      </c>
      <c r="C39" s="36">
        <f t="shared" si="1"/>
        <v>65.443578915131468</v>
      </c>
    </row>
    <row r="40" spans="1:3" x14ac:dyDescent="0.2">
      <c r="A40" s="36" t="s">
        <v>0</v>
      </c>
      <c r="B40" s="40">
        <f>SUM(B34:B39)</f>
        <v>2063.5152025399998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I38" sqref="I38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>
        <v>4.3410099999999998</v>
      </c>
      <c r="AC12" s="31">
        <v>88.218599999999995</v>
      </c>
    </row>
    <row r="13" spans="1:29" ht="21.75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>
        <v>83.247600000000006</v>
      </c>
      <c r="AC13" s="31">
        <v>708.40300000000002</v>
      </c>
    </row>
    <row r="14" spans="1:29" ht="18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>
        <v>2.1389999999999998</v>
      </c>
      <c r="AC14" s="31">
        <v>233.779</v>
      </c>
    </row>
    <row r="15" spans="1:29" ht="16.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>
        <v>35.4009</v>
      </c>
      <c r="AC15" s="31">
        <v>2093.67</v>
      </c>
    </row>
    <row r="16" spans="1:29" x14ac:dyDescent="0.2">
      <c r="A16" s="30" t="s">
        <v>59</v>
      </c>
      <c r="B16" s="35">
        <v>13.0672</v>
      </c>
      <c r="C16" s="35">
        <v>15.010199999999999</v>
      </c>
      <c r="D16" s="35"/>
      <c r="E16" s="35"/>
      <c r="F16" s="35"/>
      <c r="G16" s="35"/>
      <c r="AC16" s="31">
        <v>28.077400000000001</v>
      </c>
    </row>
    <row r="17" spans="1:29" x14ac:dyDescent="0.2">
      <c r="A17" s="30" t="s">
        <v>60</v>
      </c>
      <c r="B17" s="35">
        <v>69.780699999999996</v>
      </c>
      <c r="C17" s="35">
        <v>15.167999999999999</v>
      </c>
      <c r="D17" s="35">
        <v>5.3739699999999999</v>
      </c>
      <c r="E17" s="35">
        <v>80.069900000000004</v>
      </c>
      <c r="F17" s="35">
        <v>55.640999999999998</v>
      </c>
      <c r="G17" s="35">
        <v>624.15599999999995</v>
      </c>
      <c r="AC17" s="31">
        <v>850.19</v>
      </c>
    </row>
    <row r="18" spans="1:29" x14ac:dyDescent="0.2">
      <c r="A18" s="30" t="s">
        <v>61</v>
      </c>
      <c r="B18" s="35">
        <v>52.117800000000003</v>
      </c>
      <c r="C18" s="35">
        <v>52.655999999999999</v>
      </c>
      <c r="D18" s="35">
        <v>1.552</v>
      </c>
      <c r="E18" s="35">
        <v>41.584000000000003</v>
      </c>
      <c r="F18" s="35">
        <v>29.306999999999999</v>
      </c>
      <c r="G18" s="35">
        <v>476.77199999999999</v>
      </c>
      <c r="AC18" s="31">
        <v>653.98900000000003</v>
      </c>
    </row>
    <row r="19" spans="1:29" x14ac:dyDescent="0.2">
      <c r="A19" s="30" t="s">
        <v>62</v>
      </c>
      <c r="B19" s="35">
        <v>0.31583800000000001</v>
      </c>
      <c r="C19" s="35">
        <v>0.362786</v>
      </c>
      <c r="D19" s="35"/>
      <c r="E19" s="35"/>
      <c r="F19" s="35"/>
      <c r="G19" s="35"/>
      <c r="AC19" s="31">
        <v>0.678624</v>
      </c>
    </row>
    <row r="20" spans="1:29" x14ac:dyDescent="0.2">
      <c r="A20" s="30" t="s">
        <v>63</v>
      </c>
      <c r="B20" s="35">
        <v>16.228000000000002</v>
      </c>
      <c r="C20" s="35">
        <v>3.5529999999999999</v>
      </c>
      <c r="D20" s="35">
        <v>1.2589999999999999</v>
      </c>
      <c r="E20" s="35">
        <v>18.756</v>
      </c>
      <c r="F20" s="35">
        <v>13.032999999999999</v>
      </c>
      <c r="G20" s="35">
        <v>146.20500000000001</v>
      </c>
      <c r="AC20" s="31">
        <v>199.03299999999999</v>
      </c>
    </row>
    <row r="21" spans="1:29" x14ac:dyDescent="0.2">
      <c r="A21" s="30" t="s">
        <v>64</v>
      </c>
      <c r="B21" s="35">
        <v>-0.40699999999999997</v>
      </c>
      <c r="C21" s="35">
        <v>1.272</v>
      </c>
      <c r="D21" s="35">
        <v>3.7499999999999999E-2</v>
      </c>
      <c r="E21" s="35">
        <v>1.004</v>
      </c>
      <c r="F21" s="35">
        <v>0.70800099999999999</v>
      </c>
      <c r="G21" s="35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49">
        <v>429.06799999999998</v>
      </c>
      <c r="C31" s="49">
        <v>247.28899999999999</v>
      </c>
      <c r="D31" s="49">
        <v>41.399500000000003</v>
      </c>
      <c r="E31" s="49">
        <v>517.83299999999997</v>
      </c>
      <c r="F31" s="49">
        <v>214.78</v>
      </c>
      <c r="G31" s="49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7" x14ac:dyDescent="0.2">
      <c r="A33" s="50" t="s">
        <v>78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a-Electr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3.1190948754043646</v>
      </c>
      <c r="C35" s="48">
        <f t="shared" ref="C35:G35" si="1">+(C16+C19)/C$31*100</f>
        <v>6.2166072894467606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20.045470648009175</v>
      </c>
      <c r="C36" s="48">
        <f t="shared" si="2"/>
        <v>7.570494441726078</v>
      </c>
      <c r="D36" s="48">
        <f t="shared" si="2"/>
        <v>16.021860167393324</v>
      </c>
      <c r="E36" s="48">
        <f t="shared" si="2"/>
        <v>19.084511802067464</v>
      </c>
      <c r="F36" s="48">
        <f t="shared" si="2"/>
        <v>31.974113045907437</v>
      </c>
      <c r="G36" s="48">
        <f t="shared" si="2"/>
        <v>39.390752113064956</v>
      </c>
    </row>
    <row r="37" spans="1:7" x14ac:dyDescent="0.2">
      <c r="A37" s="51" t="s">
        <v>3</v>
      </c>
      <c r="B37" s="48">
        <f t="shared" ref="B37:G37" si="3">+(B18+B21)/B$31*100</f>
        <v>12.051889211034151</v>
      </c>
      <c r="C37" s="48">
        <f t="shared" si="3"/>
        <v>21.807682509128995</v>
      </c>
      <c r="D37" s="48">
        <f t="shared" si="3"/>
        <v>3.8394183504631698</v>
      </c>
      <c r="E37" s="48">
        <f t="shared" si="3"/>
        <v>8.2242730764551517</v>
      </c>
      <c r="F37" s="48">
        <f t="shared" si="3"/>
        <v>13.974765341279447</v>
      </c>
      <c r="G37" s="48">
        <f t="shared" si="3"/>
        <v>24.967515301504839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>
        <v>4.3410099999999998</v>
      </c>
      <c r="AC12" s="31">
        <v>88.218599999999995</v>
      </c>
    </row>
    <row r="13" spans="1:29" ht="12.75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>
        <v>83.247600000000006</v>
      </c>
      <c r="AC13" s="31">
        <v>708.40300000000002</v>
      </c>
    </row>
    <row r="14" spans="1:29" ht="14.25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>
        <v>2.1389999999999998</v>
      </c>
      <c r="AC14" s="31">
        <v>233.779</v>
      </c>
    </row>
    <row r="15" spans="1:29" ht="16.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>
        <v>35.4009</v>
      </c>
      <c r="AC15" s="31">
        <v>2093.67</v>
      </c>
    </row>
    <row r="16" spans="1:29" x14ac:dyDescent="0.2">
      <c r="A16" s="30" t="s">
        <v>59</v>
      </c>
      <c r="B16" s="35">
        <v>13.0672</v>
      </c>
      <c r="C16" s="35">
        <v>15.010199999999999</v>
      </c>
      <c r="D16" s="35"/>
      <c r="E16" s="35"/>
      <c r="F16" s="35"/>
      <c r="G16" s="35"/>
      <c r="AC16" s="31">
        <v>28.077400000000001</v>
      </c>
    </row>
    <row r="17" spans="1:29" x14ac:dyDescent="0.2">
      <c r="A17" s="30" t="s">
        <v>60</v>
      </c>
      <c r="B17" s="35">
        <v>69.780699999999996</v>
      </c>
      <c r="C17" s="35">
        <v>15.167999999999999</v>
      </c>
      <c r="D17" s="35">
        <v>5.3739699999999999</v>
      </c>
      <c r="E17" s="35">
        <v>80.069900000000004</v>
      </c>
      <c r="F17" s="35">
        <v>55.640999999999998</v>
      </c>
      <c r="G17" s="35">
        <v>624.15599999999995</v>
      </c>
      <c r="AC17" s="31">
        <v>850.19</v>
      </c>
    </row>
    <row r="18" spans="1:29" x14ac:dyDescent="0.2">
      <c r="A18" s="30" t="s">
        <v>61</v>
      </c>
      <c r="B18" s="35">
        <v>52.117800000000003</v>
      </c>
      <c r="C18" s="35">
        <v>52.655999999999999</v>
      </c>
      <c r="D18" s="35">
        <v>1.552</v>
      </c>
      <c r="E18" s="35">
        <v>41.584000000000003</v>
      </c>
      <c r="F18" s="35">
        <v>29.306999999999999</v>
      </c>
      <c r="G18" s="35">
        <v>476.77199999999999</v>
      </c>
      <c r="AC18" s="31">
        <v>653.98900000000003</v>
      </c>
    </row>
    <row r="19" spans="1:29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ht="14.25" customHeight="1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46.539921787629915</v>
      </c>
      <c r="C35" s="36">
        <f>+B17/SUM($B17:$G17)*100</f>
        <v>8.2076636155392961</v>
      </c>
      <c r="D35" s="36">
        <f>B18/SUM($B18:$G18)*100</f>
        <v>7.9692190447298197</v>
      </c>
    </row>
    <row r="36" spans="1:4" x14ac:dyDescent="0.2">
      <c r="A36" s="36" t="str">
        <f t="shared" ref="A36:A40" si="0">+A5</f>
        <v>a-Energy</v>
      </c>
      <c r="B36" s="36">
        <f>+C16/SUM($B16:$G16)*100</f>
        <v>53.460078212370099</v>
      </c>
      <c r="C36" s="36">
        <f>+C17/SUM($B17:$G17)*100</f>
        <v>1.7840726980454487</v>
      </c>
      <c r="D36" s="36">
        <f>C18/SUM($B18:$G18)*100</f>
        <v>8.0515140320445866</v>
      </c>
    </row>
    <row r="37" spans="1:4" x14ac:dyDescent="0.2">
      <c r="A37" s="36" t="str">
        <f t="shared" si="0"/>
        <v>a-Electr</v>
      </c>
      <c r="B37" s="36">
        <v>0</v>
      </c>
      <c r="C37" s="36">
        <f>+D17/SUM($B17:$G17)*100</f>
        <v>0.63209079358618803</v>
      </c>
      <c r="D37" s="36">
        <f>D18/SUM($B18:$G18)*100</f>
        <v>0.23731293257621541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9.4178878247118476</v>
      </c>
      <c r="D38" s="36">
        <f>E18/SUM($B18:$G18)*100</f>
        <v>6.3585186779957104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6.5445404134986038</v>
      </c>
      <c r="D39" s="36">
        <f>F18/SUM($B18:$G18)*100</f>
        <v>4.4812694040020258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73.413744654618611</v>
      </c>
      <c r="D40" s="36">
        <f>G18/SUM($B18:$G18)*100</f>
        <v>72.902165908651654</v>
      </c>
    </row>
    <row r="41" spans="1:4" x14ac:dyDescent="0.2">
      <c r="A41" s="37" t="s">
        <v>0</v>
      </c>
      <c r="B41" s="48">
        <f t="shared" ref="B41" si="1">SUM(B35:B40)</f>
        <v>100.00000000000001</v>
      </c>
      <c r="C41" s="48">
        <f>SUM(C35:C40)</f>
        <v>100</v>
      </c>
      <c r="D41" s="48">
        <f t="shared" ref="D41" si="2">SUM(D35:D40)</f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 s="35">
        <v>139.55000000000001</v>
      </c>
      <c r="C10" s="35">
        <v>7.2983999999999993E-2</v>
      </c>
      <c r="D10" s="35">
        <v>9.5770000000000004E-3</v>
      </c>
      <c r="E10" s="35">
        <v>16.748200000000001</v>
      </c>
      <c r="F10" s="35">
        <v>0.61416400000000004</v>
      </c>
      <c r="G10" s="35">
        <v>39.208100000000002</v>
      </c>
      <c r="Y10" s="35">
        <v>198.41499999999999</v>
      </c>
      <c r="Z10" s="35">
        <v>0.41827999999999999</v>
      </c>
      <c r="AA10" s="35">
        <v>1.6373500000000001</v>
      </c>
      <c r="AB10" s="35">
        <v>81.109899999999996</v>
      </c>
      <c r="AC10" s="31">
        <v>477.78399999999999</v>
      </c>
    </row>
    <row r="11" spans="1:29" x14ac:dyDescent="0.2">
      <c r="A11" s="30" t="s">
        <v>55</v>
      </c>
      <c r="B11" s="35">
        <v>17.011900000000001</v>
      </c>
      <c r="C11" s="35">
        <v>75.354299999999995</v>
      </c>
      <c r="D11" s="35">
        <v>0.50148000000000004</v>
      </c>
      <c r="E11" s="35">
        <v>53.598100000000002</v>
      </c>
      <c r="F11" s="35">
        <v>3.5108000000000001</v>
      </c>
      <c r="G11" s="35">
        <v>58.759099999999997</v>
      </c>
      <c r="Y11" s="35">
        <v>64.473100000000002</v>
      </c>
      <c r="Z11" s="35">
        <v>6.6E-4</v>
      </c>
      <c r="AA11" s="35">
        <v>2.9250000000000001E-3</v>
      </c>
      <c r="AB11" s="35">
        <v>57.856900000000003</v>
      </c>
      <c r="AC11" s="31">
        <v>331.06900000000002</v>
      </c>
    </row>
    <row r="12" spans="1:29" x14ac:dyDescent="0.2">
      <c r="A12" s="30" t="s">
        <v>81</v>
      </c>
      <c r="B12" s="35">
        <v>0.17982999999999999</v>
      </c>
      <c r="C12" s="35">
        <v>6.6010400000000002</v>
      </c>
      <c r="D12" s="35">
        <v>12.71</v>
      </c>
      <c r="E12" s="35">
        <v>11.3004</v>
      </c>
      <c r="F12" s="35">
        <v>4.1840099999999998</v>
      </c>
      <c r="G12" s="35">
        <v>5.7200300000000004</v>
      </c>
      <c r="Y12" s="35">
        <v>25.8155</v>
      </c>
      <c r="Z12" s="35">
        <v>1.4420000000000001E-2</v>
      </c>
      <c r="AA12" s="35">
        <v>17.3523</v>
      </c>
      <c r="AB12" s="35">
        <v>4.3410099999999998</v>
      </c>
      <c r="AC12" s="31">
        <v>88.218599999999995</v>
      </c>
    </row>
    <row r="13" spans="1:29" ht="15" customHeight="1" x14ac:dyDescent="0.2">
      <c r="A13" s="30" t="s">
        <v>56</v>
      </c>
      <c r="B13" s="35">
        <v>46.462899999999998</v>
      </c>
      <c r="C13" s="35">
        <v>19.411999999999999</v>
      </c>
      <c r="D13" s="35">
        <v>8.6639099999999996</v>
      </c>
      <c r="E13" s="35">
        <v>164.76</v>
      </c>
      <c r="F13" s="35">
        <v>47.3521</v>
      </c>
      <c r="G13" s="35">
        <v>83.742099999999994</v>
      </c>
      <c r="Y13" s="35">
        <v>189.339</v>
      </c>
      <c r="Z13" s="35">
        <v>2.5350000000000001</v>
      </c>
      <c r="AA13" s="35">
        <v>62.888199999999998</v>
      </c>
      <c r="AB13" s="35">
        <v>83.247600000000006</v>
      </c>
      <c r="AC13" s="31">
        <v>708.40300000000002</v>
      </c>
    </row>
    <row r="14" spans="1:29" ht="13.5" customHeight="1" x14ac:dyDescent="0.2">
      <c r="A14" s="30" t="s">
        <v>57</v>
      </c>
      <c r="B14" s="35">
        <v>3.3380000000000001</v>
      </c>
      <c r="C14" s="35">
        <v>4.6879999999999997</v>
      </c>
      <c r="D14" s="35">
        <v>1.0222</v>
      </c>
      <c r="E14" s="35">
        <v>8.9039999999999999</v>
      </c>
      <c r="F14" s="35">
        <v>29.105</v>
      </c>
      <c r="G14" s="35">
        <v>17.204999999999998</v>
      </c>
      <c r="Y14" s="35">
        <v>5.1760000000000002</v>
      </c>
      <c r="Z14" s="35">
        <v>0.24057000000000001</v>
      </c>
      <c r="AA14" s="35">
        <v>161.96199999999999</v>
      </c>
      <c r="AB14" s="35">
        <v>2.1389999999999998</v>
      </c>
      <c r="AC14" s="31">
        <v>233.779</v>
      </c>
    </row>
    <row r="15" spans="1:29" ht="14.25" customHeight="1" x14ac:dyDescent="0.2">
      <c r="A15" s="30" t="s">
        <v>58</v>
      </c>
      <c r="B15" s="35">
        <v>69.844700000000003</v>
      </c>
      <c r="C15" s="35">
        <v>51.881</v>
      </c>
      <c r="D15" s="35">
        <v>9.9187899999999996</v>
      </c>
      <c r="E15" s="35">
        <v>117.22199999999999</v>
      </c>
      <c r="F15" s="35">
        <v>30.053000000000001</v>
      </c>
      <c r="G15" s="35">
        <v>478.44799999999998</v>
      </c>
      <c r="Y15" s="35">
        <v>837.13499999999999</v>
      </c>
      <c r="Z15" s="35">
        <v>409.55700000000002</v>
      </c>
      <c r="AA15" s="35">
        <v>54.2121</v>
      </c>
      <c r="AB15" s="35">
        <v>35.4009</v>
      </c>
      <c r="AC15" s="31">
        <v>2093.67</v>
      </c>
    </row>
    <row r="16" spans="1:29" x14ac:dyDescent="0.2">
      <c r="A16" s="30" t="s">
        <v>59</v>
      </c>
      <c r="B16">
        <v>13.0672</v>
      </c>
      <c r="C16">
        <v>15.010199999999999</v>
      </c>
      <c r="AC16" s="31">
        <v>28.077400000000001</v>
      </c>
    </row>
    <row r="17" spans="1:29" x14ac:dyDescent="0.2">
      <c r="A17" s="30" t="s">
        <v>60</v>
      </c>
      <c r="B17">
        <v>69.780699999999996</v>
      </c>
      <c r="C17">
        <v>15.167999999999999</v>
      </c>
      <c r="D17">
        <v>5.3739699999999999</v>
      </c>
      <c r="E17">
        <v>80.069900000000004</v>
      </c>
      <c r="F17">
        <v>55.640999999999998</v>
      </c>
      <c r="G17">
        <v>624.15599999999995</v>
      </c>
      <c r="AC17" s="31">
        <v>850.19</v>
      </c>
    </row>
    <row r="18" spans="1:29" x14ac:dyDescent="0.2">
      <c r="A18" s="30" t="s">
        <v>61</v>
      </c>
      <c r="B18">
        <v>52.117800000000003</v>
      </c>
      <c r="C18">
        <v>52.655999999999999</v>
      </c>
      <c r="D18">
        <v>1.552</v>
      </c>
      <c r="E18">
        <v>41.584000000000003</v>
      </c>
      <c r="F18">
        <v>29.306999999999999</v>
      </c>
      <c r="G18">
        <v>476.77199999999999</v>
      </c>
      <c r="AC18" s="31">
        <v>653.98900000000003</v>
      </c>
    </row>
    <row r="19" spans="1:29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11.980717521742644</v>
      </c>
      <c r="C34" s="50">
        <f>+Y10/SUM(Y$10:Y$15)*100</f>
        <v>15.02741386852734</v>
      </c>
      <c r="D34" s="50">
        <f t="shared" ref="D34:E39" si="0">+Z10/SUM(Z$10:Z$15)*100</f>
        <v>0.10133588302697366</v>
      </c>
      <c r="E34" s="50">
        <f t="shared" si="0"/>
        <v>0.54934514994931727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12.74599725865014</v>
      </c>
      <c r="C35" s="50">
        <f t="shared" ref="C35:C39" si="3">+Y11/SUM(Y$10:Y$15)*100</f>
        <v>4.8830177007128999</v>
      </c>
      <c r="D35" s="50">
        <f t="shared" si="0"/>
        <v>1.5989691784881567E-4</v>
      </c>
      <c r="E35" s="50">
        <f t="shared" si="0"/>
        <v>9.8136291177924884E-4</v>
      </c>
    </row>
    <row r="36" spans="1:5" x14ac:dyDescent="0.2">
      <c r="A36" s="36" t="str">
        <f t="shared" si="1"/>
        <v>c-Electr</v>
      </c>
      <c r="B36" s="50">
        <f t="shared" si="2"/>
        <v>2.484971949692155</v>
      </c>
      <c r="C36" s="50">
        <f t="shared" si="3"/>
        <v>1.955195941450836</v>
      </c>
      <c r="D36" s="50">
        <f t="shared" si="0"/>
        <v>3.4935053869392754E-3</v>
      </c>
      <c r="E36" s="50">
        <f t="shared" si="0"/>
        <v>5.8218474030998486</v>
      </c>
    </row>
    <row r="37" spans="1:5" x14ac:dyDescent="0.2">
      <c r="A37" s="36" t="str">
        <f t="shared" si="1"/>
        <v>c-OthrMfg</v>
      </c>
      <c r="B37" s="50">
        <f t="shared" si="2"/>
        <v>22.617255900300204</v>
      </c>
      <c r="C37" s="50">
        <f t="shared" si="3"/>
        <v>14.340022248585532</v>
      </c>
      <c r="D37" s="50">
        <f t="shared" si="0"/>
        <v>0.61414952537386014</v>
      </c>
      <c r="E37" s="50">
        <f t="shared" si="0"/>
        <v>21.099537459335298</v>
      </c>
    </row>
    <row r="38" spans="1:5" ht="14.25" customHeight="1" x14ac:dyDescent="0.2">
      <c r="A38" s="36" t="str">
        <f t="shared" si="1"/>
        <v>c-Const</v>
      </c>
      <c r="B38" s="50">
        <f t="shared" si="2"/>
        <v>3.9240336153111302</v>
      </c>
      <c r="C38" s="50">
        <f t="shared" si="3"/>
        <v>0.39201619929691567</v>
      </c>
      <c r="D38" s="50">
        <f t="shared" si="0"/>
        <v>5.8282426555893316E-2</v>
      </c>
      <c r="E38" s="50">
        <f t="shared" si="0"/>
        <v>54.33965809148399</v>
      </c>
    </row>
    <row r="39" spans="1:5" x14ac:dyDescent="0.2">
      <c r="A39" s="36" t="str">
        <f t="shared" si="1"/>
        <v>c-OthrSer</v>
      </c>
      <c r="B39" s="50">
        <f t="shared" si="2"/>
        <v>46.247023754303719</v>
      </c>
      <c r="C39" s="50">
        <f t="shared" si="3"/>
        <v>63.402334041426478</v>
      </c>
      <c r="D39" s="50">
        <f t="shared" si="0"/>
        <v>99.222578762738479</v>
      </c>
      <c r="E39" s="50">
        <f t="shared" si="0"/>
        <v>18.188630533219765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 s="35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 s="35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 s="35">
        <v>4.3410099999999998</v>
      </c>
      <c r="AC12" s="31">
        <v>88.218599999999995</v>
      </c>
    </row>
    <row r="13" spans="1:29" ht="15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 s="35">
        <v>83.247600000000006</v>
      </c>
      <c r="AC13" s="31">
        <v>708.40300000000002</v>
      </c>
    </row>
    <row r="14" spans="1:29" ht="13.5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 s="35">
        <v>2.1389999999999998</v>
      </c>
      <c r="AC14" s="31">
        <v>233.779</v>
      </c>
    </row>
    <row r="15" spans="1:29" ht="16.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 s="35">
        <v>35.4009</v>
      </c>
      <c r="AC15" s="31">
        <v>2093.67</v>
      </c>
    </row>
    <row r="16" spans="1:29" x14ac:dyDescent="0.2">
      <c r="A16" s="30" t="s">
        <v>59</v>
      </c>
      <c r="B16">
        <v>13.0672</v>
      </c>
      <c r="C16">
        <v>15.010199999999999</v>
      </c>
      <c r="AC16" s="31">
        <v>28.077400000000001</v>
      </c>
    </row>
    <row r="17" spans="1:29" x14ac:dyDescent="0.2">
      <c r="A17" s="30" t="s">
        <v>60</v>
      </c>
      <c r="B17">
        <v>69.780699999999996</v>
      </c>
      <c r="C17">
        <v>15.167999999999999</v>
      </c>
      <c r="D17">
        <v>5.3739699999999999</v>
      </c>
      <c r="E17">
        <v>80.069900000000004</v>
      </c>
      <c r="F17">
        <v>55.640999999999998</v>
      </c>
      <c r="G17">
        <v>624.15599999999995</v>
      </c>
      <c r="AC17" s="31">
        <v>850.19</v>
      </c>
    </row>
    <row r="18" spans="1:29" x14ac:dyDescent="0.2">
      <c r="A18" s="30" t="s">
        <v>61</v>
      </c>
      <c r="B18">
        <v>52.117800000000003</v>
      </c>
      <c r="C18">
        <v>52.655999999999999</v>
      </c>
      <c r="D18">
        <v>1.552</v>
      </c>
      <c r="E18">
        <v>41.584000000000003</v>
      </c>
      <c r="F18">
        <v>29.306999999999999</v>
      </c>
      <c r="G18">
        <v>476.77199999999999</v>
      </c>
      <c r="AC18" s="31">
        <v>653.98900000000003</v>
      </c>
    </row>
    <row r="19" spans="1:29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K25">
        <v>6.4287399999999996E-3</v>
      </c>
      <c r="L25">
        <v>1.9188799999999999E-2</v>
      </c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ht="15.75" customHeight="1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 s="35">
        <v>12.04</v>
      </c>
      <c r="I30" s="35">
        <v>25.76</v>
      </c>
      <c r="J30" s="35">
        <v>30.171299999999999</v>
      </c>
      <c r="K30" s="35">
        <v>98.876599999999996</v>
      </c>
      <c r="L30" s="35">
        <v>4.7549999999999999</v>
      </c>
      <c r="M30" s="35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33">
        <v>429.06799999999998</v>
      </c>
      <c r="C31" s="33">
        <v>247.28899999999999</v>
      </c>
      <c r="D31" s="33">
        <v>41.399500000000003</v>
      </c>
      <c r="E31" s="33">
        <v>517.83299999999997</v>
      </c>
      <c r="F31" s="33">
        <v>214.78</v>
      </c>
      <c r="G31" s="33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5.1951369375962226</v>
      </c>
      <c r="C34" s="36">
        <f>+AB10/SUM(AB$10:AB$15)*100</f>
        <v>30.712359110050073</v>
      </c>
    </row>
    <row r="35" spans="1:3" x14ac:dyDescent="0.2">
      <c r="A35" s="36" t="str">
        <f t="shared" ref="A35:A39" si="0">+A11</f>
        <v>c-Energy</v>
      </c>
      <c r="B35" s="48">
        <f>+I30/SUM($H30:$M30)*100</f>
        <v>11.115176703694244</v>
      </c>
      <c r="C35" s="36">
        <f t="shared" ref="C35:C39" si="1">+AB11/SUM(AB$10:AB$15)*100</f>
        <v>21.907583288775552</v>
      </c>
    </row>
    <row r="36" spans="1:3" x14ac:dyDescent="0.2">
      <c r="A36" s="36" t="str">
        <f t="shared" si="0"/>
        <v>c-Electr</v>
      </c>
      <c r="B36" s="48">
        <f>+J30/SUM($H30:$M30)*100</f>
        <v>13.018607565223997</v>
      </c>
      <c r="C36" s="36">
        <f t="shared" si="1"/>
        <v>1.6437285463342757</v>
      </c>
    </row>
    <row r="37" spans="1:3" x14ac:dyDescent="0.2">
      <c r="A37" s="36" t="str">
        <f t="shared" si="0"/>
        <v>c-OthrMfg</v>
      </c>
      <c r="B37" s="48">
        <f>+K30/SUM($H30:$M30)*100</f>
        <v>42.664242269429124</v>
      </c>
      <c r="C37" s="36">
        <f t="shared" si="1"/>
        <v>31.521801731352213</v>
      </c>
    </row>
    <row r="38" spans="1:3" x14ac:dyDescent="0.2">
      <c r="A38" s="36" t="str">
        <f t="shared" si="0"/>
        <v>c-Const</v>
      </c>
      <c r="B38" s="48">
        <f>+L30/SUM($H30:$M30)*100</f>
        <v>2.0517338985274121</v>
      </c>
      <c r="C38" s="36">
        <f t="shared" si="1"/>
        <v>0.80993486783237434</v>
      </c>
    </row>
    <row r="39" spans="1:3" x14ac:dyDescent="0.2">
      <c r="A39" s="36" t="str">
        <f t="shared" si="0"/>
        <v>c-OthrSer</v>
      </c>
      <c r="B39" s="48">
        <f>+M30/SUM($H30:$M30)*100</f>
        <v>25.955102625529008</v>
      </c>
      <c r="C39" s="36">
        <f t="shared" si="1"/>
        <v>13.404592455655495</v>
      </c>
    </row>
    <row r="40" spans="1:3" x14ac:dyDescent="0.2">
      <c r="A40" s="36" t="s">
        <v>0</v>
      </c>
      <c r="B40" s="48">
        <f>SUM(B34:B39)</f>
        <v>100.00000000000001</v>
      </c>
      <c r="C40" s="48">
        <f>SUM(C34:C39)</f>
        <v>99.999999999999972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80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81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42</v>
      </c>
    </row>
    <row r="4" spans="1:29" x14ac:dyDescent="0.2">
      <c r="A4" s="30" t="s">
        <v>49</v>
      </c>
      <c r="H4">
        <v>429.06799999999998</v>
      </c>
      <c r="AC4" s="31">
        <v>429.06799999999998</v>
      </c>
    </row>
    <row r="5" spans="1:29" ht="12.75" customHeight="1" x14ac:dyDescent="0.2">
      <c r="A5" s="30" t="s">
        <v>50</v>
      </c>
      <c r="I5">
        <v>247.28899999999999</v>
      </c>
      <c r="AC5" s="31">
        <v>247.28899999999999</v>
      </c>
    </row>
    <row r="6" spans="1:29" x14ac:dyDescent="0.2">
      <c r="A6" s="30" t="s">
        <v>80</v>
      </c>
      <c r="J6">
        <v>41.399500000000003</v>
      </c>
      <c r="AC6" s="31">
        <v>41.399500000000003</v>
      </c>
    </row>
    <row r="7" spans="1:29" x14ac:dyDescent="0.2">
      <c r="A7" s="30" t="s">
        <v>51</v>
      </c>
      <c r="K7">
        <v>517.83299999999997</v>
      </c>
      <c r="AC7" s="31">
        <v>517.83299999999997</v>
      </c>
    </row>
    <row r="8" spans="1:29" x14ac:dyDescent="0.2">
      <c r="A8" s="30" t="s">
        <v>52</v>
      </c>
      <c r="L8">
        <v>214.78</v>
      </c>
      <c r="AC8" s="31">
        <v>214.78</v>
      </c>
    </row>
    <row r="9" spans="1:29" x14ac:dyDescent="0.2">
      <c r="A9" s="30" t="s">
        <v>53</v>
      </c>
      <c r="M9">
        <v>1955.69</v>
      </c>
      <c r="AC9" s="31">
        <v>1955.69</v>
      </c>
    </row>
    <row r="10" spans="1:29" x14ac:dyDescent="0.2">
      <c r="A10" s="30" t="s">
        <v>54</v>
      </c>
      <c r="B10">
        <v>139.55000000000001</v>
      </c>
      <c r="C10">
        <v>7.2983999999999993E-2</v>
      </c>
      <c r="D10">
        <v>9.5770000000000004E-3</v>
      </c>
      <c r="E10">
        <v>16.748200000000001</v>
      </c>
      <c r="F10">
        <v>0.61416400000000004</v>
      </c>
      <c r="G10">
        <v>39.208100000000002</v>
      </c>
      <c r="Y10">
        <v>198.41499999999999</v>
      </c>
      <c r="Z10">
        <v>0.41827999999999999</v>
      </c>
      <c r="AA10">
        <v>1.6373500000000001</v>
      </c>
      <c r="AB10" s="35">
        <v>81.109899999999996</v>
      </c>
      <c r="AC10" s="31">
        <v>477.78399999999999</v>
      </c>
    </row>
    <row r="11" spans="1:29" x14ac:dyDescent="0.2">
      <c r="A11" s="30" t="s">
        <v>55</v>
      </c>
      <c r="B11">
        <v>17.011900000000001</v>
      </c>
      <c r="C11">
        <v>75.354299999999995</v>
      </c>
      <c r="D11">
        <v>0.50148000000000004</v>
      </c>
      <c r="E11">
        <v>53.598100000000002</v>
      </c>
      <c r="F11">
        <v>3.5108000000000001</v>
      </c>
      <c r="G11">
        <v>58.759099999999997</v>
      </c>
      <c r="Y11">
        <v>64.473100000000002</v>
      </c>
      <c r="Z11">
        <v>6.6E-4</v>
      </c>
      <c r="AA11">
        <v>2.9250000000000001E-3</v>
      </c>
      <c r="AB11" s="35">
        <v>57.856900000000003</v>
      </c>
      <c r="AC11" s="31">
        <v>331.06900000000002</v>
      </c>
    </row>
    <row r="12" spans="1:29" x14ac:dyDescent="0.2">
      <c r="A12" s="30" t="s">
        <v>81</v>
      </c>
      <c r="B12">
        <v>0.17982999999999999</v>
      </c>
      <c r="C12">
        <v>6.6010400000000002</v>
      </c>
      <c r="D12">
        <v>12.71</v>
      </c>
      <c r="E12">
        <v>11.3004</v>
      </c>
      <c r="F12">
        <v>4.1840099999999998</v>
      </c>
      <c r="G12">
        <v>5.7200300000000004</v>
      </c>
      <c r="Y12">
        <v>25.8155</v>
      </c>
      <c r="Z12">
        <v>1.4420000000000001E-2</v>
      </c>
      <c r="AA12">
        <v>17.3523</v>
      </c>
      <c r="AB12" s="35">
        <v>4.3410099999999998</v>
      </c>
      <c r="AC12" s="31">
        <v>88.218599999999995</v>
      </c>
    </row>
    <row r="13" spans="1:29" ht="21.75" customHeight="1" x14ac:dyDescent="0.2">
      <c r="A13" s="30" t="s">
        <v>56</v>
      </c>
      <c r="B13">
        <v>46.462899999999998</v>
      </c>
      <c r="C13">
        <v>19.411999999999999</v>
      </c>
      <c r="D13">
        <v>8.6639099999999996</v>
      </c>
      <c r="E13">
        <v>164.76</v>
      </c>
      <c r="F13">
        <v>47.3521</v>
      </c>
      <c r="G13">
        <v>83.742099999999994</v>
      </c>
      <c r="Y13">
        <v>189.339</v>
      </c>
      <c r="Z13">
        <v>2.5350000000000001</v>
      </c>
      <c r="AA13">
        <v>62.888199999999998</v>
      </c>
      <c r="AB13" s="35">
        <v>83.247600000000006</v>
      </c>
      <c r="AC13" s="31">
        <v>708.40300000000002</v>
      </c>
    </row>
    <row r="14" spans="1:29" ht="18" customHeight="1" x14ac:dyDescent="0.2">
      <c r="A14" s="30" t="s">
        <v>57</v>
      </c>
      <c r="B14">
        <v>3.3380000000000001</v>
      </c>
      <c r="C14">
        <v>4.6879999999999997</v>
      </c>
      <c r="D14">
        <v>1.0222</v>
      </c>
      <c r="E14">
        <v>8.9039999999999999</v>
      </c>
      <c r="F14">
        <v>29.105</v>
      </c>
      <c r="G14">
        <v>17.204999999999998</v>
      </c>
      <c r="Y14">
        <v>5.1760000000000002</v>
      </c>
      <c r="Z14">
        <v>0.24057000000000001</v>
      </c>
      <c r="AA14">
        <v>161.96199999999999</v>
      </c>
      <c r="AB14" s="35">
        <v>2.1389999999999998</v>
      </c>
      <c r="AC14" s="31">
        <v>233.779</v>
      </c>
    </row>
    <row r="15" spans="1:29" ht="16.5" customHeight="1" x14ac:dyDescent="0.2">
      <c r="A15" s="30" t="s">
        <v>58</v>
      </c>
      <c r="B15">
        <v>69.844700000000003</v>
      </c>
      <c r="C15">
        <v>51.881</v>
      </c>
      <c r="D15">
        <v>9.9187899999999996</v>
      </c>
      <c r="E15">
        <v>117.22199999999999</v>
      </c>
      <c r="F15">
        <v>30.053000000000001</v>
      </c>
      <c r="G15">
        <v>478.44799999999998</v>
      </c>
      <c r="Y15">
        <v>837.13499999999999</v>
      </c>
      <c r="Z15">
        <v>409.55700000000002</v>
      </c>
      <c r="AA15">
        <v>54.2121</v>
      </c>
      <c r="AB15" s="35">
        <v>35.4009</v>
      </c>
      <c r="AC15" s="31">
        <v>2093.67</v>
      </c>
    </row>
    <row r="16" spans="1:29" x14ac:dyDescent="0.2">
      <c r="A16" s="30" t="s">
        <v>59</v>
      </c>
      <c r="B16">
        <v>13.0672</v>
      </c>
      <c r="C16">
        <v>15.010199999999999</v>
      </c>
      <c r="AC16" s="31">
        <v>28.077400000000001</v>
      </c>
    </row>
    <row r="17" spans="1:29" x14ac:dyDescent="0.2">
      <c r="A17" s="30" t="s">
        <v>60</v>
      </c>
      <c r="B17">
        <v>69.780699999999996</v>
      </c>
      <c r="C17">
        <v>15.167999999999999</v>
      </c>
      <c r="D17">
        <v>5.3739699999999999</v>
      </c>
      <c r="E17">
        <v>80.069900000000004</v>
      </c>
      <c r="F17">
        <v>55.640999999999998</v>
      </c>
      <c r="G17">
        <v>624.15599999999995</v>
      </c>
      <c r="AC17" s="31">
        <v>850.19</v>
      </c>
    </row>
    <row r="18" spans="1:29" x14ac:dyDescent="0.2">
      <c r="A18" s="30" t="s">
        <v>61</v>
      </c>
      <c r="B18">
        <v>52.117800000000003</v>
      </c>
      <c r="C18">
        <v>52.655999999999999</v>
      </c>
      <c r="D18">
        <v>1.552</v>
      </c>
      <c r="E18">
        <v>41.584000000000003</v>
      </c>
      <c r="F18">
        <v>29.306999999999999</v>
      </c>
      <c r="G18">
        <v>476.77199999999999</v>
      </c>
      <c r="AC18" s="31">
        <v>653.98900000000003</v>
      </c>
    </row>
    <row r="19" spans="1:29" x14ac:dyDescent="0.2">
      <c r="A19" s="30" t="s">
        <v>62</v>
      </c>
      <c r="B19">
        <v>0.31583800000000001</v>
      </c>
      <c r="C19">
        <v>0.362786</v>
      </c>
      <c r="AC19" s="31">
        <v>0.678624</v>
      </c>
    </row>
    <row r="20" spans="1:29" x14ac:dyDescent="0.2">
      <c r="A20" s="30" t="s">
        <v>63</v>
      </c>
      <c r="B20">
        <v>16.228000000000002</v>
      </c>
      <c r="C20">
        <v>3.5529999999999999</v>
      </c>
      <c r="D20">
        <v>1.2589999999999999</v>
      </c>
      <c r="E20">
        <v>18.756</v>
      </c>
      <c r="F20">
        <v>13.032999999999999</v>
      </c>
      <c r="G20">
        <v>146.20500000000001</v>
      </c>
      <c r="AC20" s="31">
        <v>199.03299999999999</v>
      </c>
    </row>
    <row r="21" spans="1:29" x14ac:dyDescent="0.2">
      <c r="A21" s="30" t="s">
        <v>64</v>
      </c>
      <c r="B21">
        <v>-0.40699999999999997</v>
      </c>
      <c r="C21">
        <v>1.272</v>
      </c>
      <c r="D21">
        <v>3.7499999999999999E-2</v>
      </c>
      <c r="E21">
        <v>1.004</v>
      </c>
      <c r="F21">
        <v>0.70800099999999999</v>
      </c>
      <c r="G21">
        <v>11.5152</v>
      </c>
      <c r="AC21" s="31">
        <v>14.1297</v>
      </c>
    </row>
    <row r="22" spans="1:29" x14ac:dyDescent="0.2">
      <c r="A22" s="30" t="s">
        <v>65</v>
      </c>
      <c r="H22">
        <v>36.0169</v>
      </c>
      <c r="I22">
        <v>57.8489</v>
      </c>
      <c r="J22">
        <v>13.7158</v>
      </c>
      <c r="K22">
        <v>81.425899999999999</v>
      </c>
      <c r="L22">
        <v>13.585000000000001</v>
      </c>
      <c r="M22">
        <v>77.826999999999998</v>
      </c>
      <c r="AC22" s="31">
        <v>280.42</v>
      </c>
    </row>
    <row r="23" spans="1:29" x14ac:dyDescent="0.2">
      <c r="A23" s="30" t="s">
        <v>66</v>
      </c>
      <c r="B23">
        <v>1.5780000000000001</v>
      </c>
      <c r="C23">
        <v>1.258</v>
      </c>
      <c r="D23">
        <v>0.35099999999999998</v>
      </c>
      <c r="E23">
        <v>3.887</v>
      </c>
      <c r="F23">
        <v>1.272</v>
      </c>
      <c r="G23">
        <v>13.962999999999999</v>
      </c>
      <c r="AC23" s="31">
        <v>22.309000000000001</v>
      </c>
    </row>
    <row r="24" spans="1:29" x14ac:dyDescent="0.2">
      <c r="A24" s="30" t="s">
        <v>67</v>
      </c>
      <c r="H24">
        <v>0.65900000000000003</v>
      </c>
      <c r="I24">
        <v>0.17100000000000001</v>
      </c>
      <c r="J24">
        <v>2.9319899999999999</v>
      </c>
      <c r="K24">
        <v>10.260999999999999</v>
      </c>
      <c r="L24">
        <v>0.64</v>
      </c>
      <c r="AC24" s="31">
        <v>14.663</v>
      </c>
    </row>
    <row r="25" spans="1:29" x14ac:dyDescent="0.2">
      <c r="A25" s="30" t="s">
        <v>68</v>
      </c>
      <c r="H25" s="35"/>
      <c r="I25" s="35"/>
      <c r="J25" s="35"/>
      <c r="K25" s="35">
        <v>6.4287399999999996E-3</v>
      </c>
      <c r="L25" s="35">
        <v>1.9188799999999999E-2</v>
      </c>
      <c r="M25" s="35"/>
      <c r="AC25" s="31">
        <v>2.5617500000000001E-2</v>
      </c>
    </row>
    <row r="26" spans="1:29" x14ac:dyDescent="0.2">
      <c r="A26" s="30" t="s">
        <v>34</v>
      </c>
      <c r="Y26">
        <v>113.43</v>
      </c>
      <c r="AC26" s="31">
        <v>113.43</v>
      </c>
    </row>
    <row r="27" spans="1:29" x14ac:dyDescent="0.2">
      <c r="A27" s="30" t="s">
        <v>35</v>
      </c>
      <c r="N27">
        <v>28.077400000000001</v>
      </c>
      <c r="O27">
        <v>850.19</v>
      </c>
      <c r="P27">
        <v>653.98900000000003</v>
      </c>
      <c r="AC27" s="31">
        <v>1532.26</v>
      </c>
    </row>
    <row r="28" spans="1:29" x14ac:dyDescent="0.2">
      <c r="A28" s="30" t="s">
        <v>69</v>
      </c>
      <c r="Q28">
        <v>0.678624</v>
      </c>
      <c r="R28">
        <v>199.03299999999999</v>
      </c>
      <c r="S28">
        <v>14.1297</v>
      </c>
      <c r="T28">
        <v>280.42</v>
      </c>
      <c r="U28">
        <v>22.309000000000001</v>
      </c>
      <c r="V28">
        <v>14.663</v>
      </c>
      <c r="W28">
        <v>2.5617500000000001E-2</v>
      </c>
      <c r="X28">
        <v>113.43</v>
      </c>
      <c r="AC28" s="31">
        <v>644.68899999999996</v>
      </c>
    </row>
    <row r="29" spans="1:29" x14ac:dyDescent="0.2">
      <c r="A29" s="30" t="s">
        <v>70</v>
      </c>
      <c r="Y29">
        <v>98.471599999999995</v>
      </c>
      <c r="Z29">
        <v>231.923</v>
      </c>
      <c r="AB29">
        <v>-32.3401</v>
      </c>
      <c r="AC29" s="31">
        <v>298.05399999999997</v>
      </c>
    </row>
    <row r="30" spans="1:29" x14ac:dyDescent="0.2">
      <c r="A30" s="30" t="s">
        <v>36</v>
      </c>
      <c r="H30">
        <v>12.04</v>
      </c>
      <c r="I30">
        <v>25.76</v>
      </c>
      <c r="J30">
        <v>30.171299999999999</v>
      </c>
      <c r="K30">
        <v>98.876599999999996</v>
      </c>
      <c r="L30">
        <v>4.7549999999999999</v>
      </c>
      <c r="M30">
        <v>60.152299999999997</v>
      </c>
      <c r="AB30">
        <v>6.6390000000000002</v>
      </c>
      <c r="AC30" s="31">
        <v>238.39400000000001</v>
      </c>
    </row>
    <row r="31" spans="1:29" x14ac:dyDescent="0.2">
      <c r="A31" s="32" t="s">
        <v>42</v>
      </c>
      <c r="B31" s="49">
        <v>429.06799999999998</v>
      </c>
      <c r="C31" s="49">
        <v>247.28899999999999</v>
      </c>
      <c r="D31" s="49">
        <v>41.399500000000003</v>
      </c>
      <c r="E31" s="49">
        <v>517.83299999999997</v>
      </c>
      <c r="F31" s="49">
        <v>214.78</v>
      </c>
      <c r="G31" s="49">
        <v>1955.69</v>
      </c>
      <c r="H31" s="33">
        <v>477.78399999999999</v>
      </c>
      <c r="I31" s="33">
        <v>331.06900000000002</v>
      </c>
      <c r="J31" s="33">
        <v>88.218599999999995</v>
      </c>
      <c r="K31" s="33">
        <v>708.40300000000002</v>
      </c>
      <c r="L31" s="33">
        <v>233.779</v>
      </c>
      <c r="M31" s="33">
        <v>2093.67</v>
      </c>
      <c r="N31" s="33">
        <v>28.077400000000001</v>
      </c>
      <c r="O31" s="33">
        <v>850.19</v>
      </c>
      <c r="P31" s="33">
        <v>653.98900000000003</v>
      </c>
      <c r="Q31" s="33">
        <v>0.678624</v>
      </c>
      <c r="R31" s="33">
        <v>199.03299999999999</v>
      </c>
      <c r="S31" s="33">
        <v>14.1297</v>
      </c>
      <c r="T31" s="33">
        <v>280.42</v>
      </c>
      <c r="U31" s="33">
        <v>22.309000000000001</v>
      </c>
      <c r="V31" s="33">
        <v>14.663</v>
      </c>
      <c r="W31" s="33">
        <v>2.5617500000000001E-2</v>
      </c>
      <c r="X31" s="33">
        <v>113.43</v>
      </c>
      <c r="Y31" s="33">
        <v>1532.26</v>
      </c>
      <c r="Z31" s="33">
        <v>644.68899999999996</v>
      </c>
      <c r="AA31" s="33">
        <v>298.05399999999997</v>
      </c>
      <c r="AB31" s="33">
        <v>238.39400000000001</v>
      </c>
      <c r="AC31" s="34">
        <v>12229.3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18.903740199688627</v>
      </c>
    </row>
    <row r="35" spans="1:2" x14ac:dyDescent="0.2">
      <c r="A35" s="36" t="str">
        <f t="shared" ref="A35:A39" si="0">+A5</f>
        <v>a-Energy</v>
      </c>
      <c r="B35" s="48">
        <f>+(I25+AB11)/C31*100</f>
        <v>23.396471335158463</v>
      </c>
    </row>
    <row r="36" spans="1:2" x14ac:dyDescent="0.2">
      <c r="A36" s="36" t="str">
        <f t="shared" si="0"/>
        <v>a-Electr</v>
      </c>
      <c r="B36" s="48">
        <f>+(J25+AB12)/D31*100</f>
        <v>10.4856580393483</v>
      </c>
    </row>
    <row r="37" spans="1:2" x14ac:dyDescent="0.2">
      <c r="A37" s="36" t="str">
        <f t="shared" si="0"/>
        <v>a-OthrMfg</v>
      </c>
      <c r="B37" s="48">
        <f>+(K25+AB13)/E31*100</f>
        <v>16.077389571541406</v>
      </c>
    </row>
    <row r="38" spans="1:2" x14ac:dyDescent="0.2">
      <c r="A38" s="36" t="str">
        <f t="shared" si="0"/>
        <v>a-Const</v>
      </c>
      <c r="B38" s="48">
        <f>+L25+AB14/F31*100</f>
        <v>1.0150915842443429</v>
      </c>
    </row>
    <row r="39" spans="1:2" x14ac:dyDescent="0.2">
      <c r="A39" s="36" t="str">
        <f t="shared" si="0"/>
        <v>a-OthrSer</v>
      </c>
      <c r="B39" s="36">
        <f>+(M25+AB15)/G31*100</f>
        <v>1.8101488477212646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