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3F5006C8-25E2-4558-9E1B-148A83120D1C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I19" i="42"/>
  <c r="I16" i="42"/>
  <c r="G19" i="42"/>
  <c r="G18" i="42"/>
  <c r="G17" i="42"/>
  <c r="G14" i="42"/>
  <c r="G20" i="42" s="1"/>
  <c r="E19" i="42"/>
  <c r="E18" i="42"/>
  <c r="C18" i="42"/>
  <c r="E17" i="42"/>
  <c r="E16" i="42"/>
  <c r="E15" i="42"/>
  <c r="E14" i="42"/>
  <c r="E20" i="42" s="1"/>
  <c r="H10" i="42"/>
  <c r="H9" i="42"/>
  <c r="J8" i="42"/>
  <c r="H8" i="42"/>
  <c r="H7" i="42"/>
  <c r="J6" i="42"/>
  <c r="H6" i="42"/>
  <c r="G10" i="42"/>
  <c r="E10" i="42"/>
  <c r="F8" i="42"/>
  <c r="F6" i="42"/>
  <c r="G37" i="47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D36" i="47"/>
  <c r="F7" i="42" s="1"/>
  <c r="C36" i="47"/>
  <c r="B36" i="47"/>
  <c r="F5" i="42" s="1"/>
  <c r="G35" i="47"/>
  <c r="F35" i="47"/>
  <c r="E9" i="42" s="1"/>
  <c r="E35" i="47"/>
  <c r="D35" i="47"/>
  <c r="E7" i="42" s="1"/>
  <c r="C35" i="47"/>
  <c r="B35" i="47"/>
  <c r="E5" i="42" s="1"/>
  <c r="E6" i="42"/>
  <c r="E8" i="42"/>
  <c r="B39" i="52"/>
  <c r="B38" i="52"/>
  <c r="I18" i="42" s="1"/>
  <c r="B37" i="52"/>
  <c r="I17" i="42" s="1"/>
  <c r="B36" i="52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40" i="50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B38" i="50"/>
  <c r="B37" i="50"/>
  <c r="B36" i="50"/>
  <c r="G16" i="42" s="1"/>
  <c r="B34" i="50"/>
  <c r="B40" i="50" s="1"/>
  <c r="E39" i="49"/>
  <c r="F19" i="42" s="1"/>
  <c r="D39" i="49"/>
  <c r="E38" i="49"/>
  <c r="F18" i="42" s="1"/>
  <c r="D38" i="49"/>
  <c r="E37" i="49"/>
  <c r="F17" i="42" s="1"/>
  <c r="D37" i="49"/>
  <c r="E36" i="49"/>
  <c r="F16" i="42" s="1"/>
  <c r="D36" i="49"/>
  <c r="E35" i="49"/>
  <c r="D35" i="49"/>
  <c r="D40" i="49" s="1"/>
  <c r="E34" i="49"/>
  <c r="F14" i="42" s="1"/>
  <c r="D34" i="49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C40" i="49" s="1"/>
  <c r="B39" i="49"/>
  <c r="C19" i="42" s="1"/>
  <c r="B38" i="49"/>
  <c r="B37" i="49"/>
  <c r="C17" i="42" s="1"/>
  <c r="B36" i="49"/>
  <c r="C16" i="42" s="1"/>
  <c r="B35" i="49"/>
  <c r="C15" i="42" s="1"/>
  <c r="B34" i="49"/>
  <c r="B40" i="49" s="1"/>
  <c r="D40" i="48"/>
  <c r="J10" i="42" s="1"/>
  <c r="D39" i="48"/>
  <c r="J9" i="42" s="1"/>
  <c r="D38" i="48"/>
  <c r="D37" i="48"/>
  <c r="J7" i="42" s="1"/>
  <c r="D36" i="48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B35" i="48"/>
  <c r="H5" i="42" s="1"/>
  <c r="H11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H20" i="42" l="1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<sst xmlns="http://schemas.openxmlformats.org/spreadsheetml/2006/main" count="752" uniqueCount="84">
  <si>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</si>
  <si>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</si>
  <si>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</si>
  <si>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</si>
  <si>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</si>
  <si>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</si>
  <si>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</si>
  <si>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</si>
  <si>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</si>
  <si>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</si>
  <si>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</si>
  <si>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</si>
  <si>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</si>
  <si>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</si>
  <si>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</si>
  <si>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</si>
  <si>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</si>
  <si>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</si>
  <si>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</si>
  <si>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</si>
  <si>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</si>
  <si>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</si>
  <si>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</si>
  <si>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</si>
  <si>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</si>
  <si>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</si>
  <si>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</si>
  <si>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</si>
  <si>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</si>
  <si>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</si>
  <si>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</si>
  <si>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</si>
  <si>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</si>
  <si>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</si>
  <si>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</si>
  <si>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</si>
  <si>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</si>
  <si>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Source:  GTAP v8.1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</si>
  <si>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</si>
  <si>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</si>
  <si>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</si>
  <si>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</si>
  <si>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</si>
  <si>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</si>
  <si>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</si>
  <si>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</si>
  <si>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</si>
  <si>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</si>
  <si>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</si>
  <si>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</si>
  <si>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</si>
  <si>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</si>
  <si>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</si>
  <si>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</si>
  <si>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</si>
  <si>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</si>
  <si>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</si>
  <si>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</si>
  <si>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</si>
  <si>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</si>
  <si>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</si>
  <si>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</si>
  <si>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</si>
  <si>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</si>
  <si>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</si>
  <si>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</si>
  <si>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</si>
  <si>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</si>
  <si>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</si>
  <si>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</si>
  <si>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</si>
  <si>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</si>
  <si>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</si>
  <si>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</si>
  <si>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</si>
  <si>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</si>
  <si>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</si>
  <si>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</si>
  <si>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</si>
  <si>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</si>
  <si>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</si>
  <si>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</si>
  <si>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</si>
  <si>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KENYA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</si>
</sst>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83</v>
      </c>
      <c r="C2" s="56" t="s">
        <v>50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41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40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48</v>
      </c>
      <c r="C5" s="55">
        <f>+'Industry GDP'!B34</f>
        <v>35.996191620000012</v>
      </c>
      <c r="D5" s="55">
        <f>+'Industry GDP'!C34</f>
        <v>43.878457898970929</v>
      </c>
      <c r="E5" s="54">
        <f>+'Factor shrs in industry cost'!B35</f>
        <v>5.4276550967780173</v>
      </c>
      <c r="F5" s="54">
        <f>+'Factor shrs in industry cost'!B36</f>
        <v>14.236544446749861</v>
      </c>
      <c r="G5" s="54">
        <f>+'Factor shrs in industry cost'!B37</f>
        <v>32.096154755905978</v>
      </c>
      <c r="H5" s="54">
        <f>+'Industry shrs in employment'!B35</f>
        <v>99.311128528771235</v>
      </c>
      <c r="I5" s="54">
        <f>+'Industry shrs in employment'!C35</f>
        <v>32.200382018690213</v>
      </c>
      <c r="J5" s="54">
        <f>+'Industry shrs in employment'!D35</f>
        <v>46.656280840395674</v>
      </c>
      <c r="K5" s="7"/>
      <c r="L5" s="2"/>
    </row>
    <row r="6" spans="2:15" ht="15.75" x14ac:dyDescent="0.25">
      <c r="B6" s="6" t="s">
        <v>43</v>
      </c>
      <c r="C6" s="55">
        <f>+'Industry GDP'!B35</f>
        <v>0.78898789000000003</v>
      </c>
      <c r="D6" s="55">
        <f>+'Industry GDP'!C35</f>
        <v>0.96175651801252671</v>
      </c>
      <c r="E6" s="54">
        <f>+'Factor shrs in industry cost'!C35</f>
        <v>1.3686592494814254</v>
      </c>
      <c r="F6" s="54">
        <f>+'Factor shrs in industry cost'!C36</f>
        <v>20.029632283613051</v>
      </c>
      <c r="G6" s="54">
        <f>+'Factor shrs in industry cost'!C37</f>
        <v>9.8070095094420946</v>
      </c>
      <c r="H6" s="54">
        <f>+'Industry shrs in employment'!B36</f>
        <v>0.6888714712287678</v>
      </c>
      <c r="I6" s="54">
        <f>+'Industry shrs in employment'!C36</f>
        <v>1.2461855516635933</v>
      </c>
      <c r="J6" s="54">
        <f>+'Industry shrs in employment'!D36</f>
        <v>0.39214563323536805</v>
      </c>
      <c r="K6" s="7"/>
      <c r="L6" s="2"/>
    </row>
    <row r="7" spans="2:15" ht="15.75" x14ac:dyDescent="0.25">
      <c r="B7" s="6" t="s">
        <v>46</v>
      </c>
      <c r="C7" s="55">
        <f>+'Industry GDP'!B36</f>
        <v>0.61818997990000002</v>
      </c>
      <c r="D7" s="55">
        <f>+'Industry GDP'!C36</f>
        <v>0.75355813450933695</v>
      </c>
      <c r="E7" s="54">
        <f>+'Factor shrs in industry cost'!D35</f>
        <v>0</v>
      </c>
      <c r="F7" s="54">
        <f>+'Factor shrs in industry cost'!D36</f>
        <v>13.792631230718335</v>
      </c>
      <c r="G7" s="54">
        <f>+'Factor shrs in industry cost'!D37</f>
        <v>26.773066825151371</v>
      </c>
      <c r="H7" s="54">
        <f>+'Industry shrs in employment'!B37</f>
        <v>0</v>
      </c>
      <c r="I7" s="54">
        <f>+'Industry shrs in employment'!C37</f>
        <v>0.60098062239192396</v>
      </c>
      <c r="J7" s="54">
        <f>+'Industry shrs in employment'!D37</f>
        <v>0.74971996600226654</v>
      </c>
      <c r="K7" s="7"/>
      <c r="L7" s="2"/>
    </row>
    <row r="8" spans="2:15" ht="15.75" x14ac:dyDescent="0.25">
      <c r="B8" s="6" t="s">
        <v>47</v>
      </c>
      <c r="C8" s="55">
        <f>+'Industry GDP'!B37</f>
        <v>7.6399696899999991</v>
      </c>
      <c r="D8" s="55">
        <f>+'Industry GDP'!C37</f>
        <v>9.3129320993452023</v>
      </c>
      <c r="E8" s="54">
        <f>+'Factor shrs in industry cost'!B38</f>
        <v>0</v>
      </c>
      <c r="F8" s="54">
        <f>+'Factor shrs in industry cost'!E36</f>
        <v>13.828439986563373</v>
      </c>
      <c r="G8" s="54">
        <f>+'Factor shrs in industry cost'!E37</f>
        <v>15.459023482605867</v>
      </c>
      <c r="H8" s="54">
        <f>+'Industry shrs in employment'!B38</f>
        <v>0</v>
      </c>
      <c r="I8" s="54">
        <f>+'Industry shrs in employment'!C38</f>
        <v>8.8317883122600094</v>
      </c>
      <c r="J8" s="54">
        <f>+'Industry shrs in employment'!D38</f>
        <v>6.3453041820888174</v>
      </c>
      <c r="K8" s="7"/>
      <c r="L8" s="2"/>
    </row>
    <row r="9" spans="2:15" ht="15.75" customHeight="1" x14ac:dyDescent="0.25">
      <c r="B9" s="6" t="s">
        <v>44</v>
      </c>
      <c r="C9" s="55">
        <f>+'Industry GDP'!B38</f>
        <v>2.8424627989999998</v>
      </c>
      <c r="D9" s="55">
        <f>+'Industry GDP'!C38</f>
        <v>3.4648911077030351</v>
      </c>
      <c r="E9" s="54">
        <f>+'Factor shrs in industry cost'!F35</f>
        <v>0</v>
      </c>
      <c r="F9" s="54">
        <f>+'Factor shrs in industry cost'!F36</f>
        <v>41.579417330324532</v>
      </c>
      <c r="G9" s="54">
        <f>+'Factor shrs in industry cost'!F37</f>
        <v>19.169103712773602</v>
      </c>
      <c r="H9" s="54">
        <f>+'Industry shrs in employment'!B39</f>
        <v>0</v>
      </c>
      <c r="I9" s="54">
        <f>+'Industry shrs in employment'!C39</f>
        <v>6.8868220394060859</v>
      </c>
      <c r="J9" s="54">
        <f>+'Industry shrs in employment'!D39</f>
        <v>2.0405233386012287</v>
      </c>
      <c r="K9" s="2"/>
      <c r="L9" s="2"/>
      <c r="M9" s="3"/>
      <c r="N9" s="3"/>
      <c r="O9" s="3"/>
    </row>
    <row r="10" spans="2:15" ht="18" customHeight="1" x14ac:dyDescent="0.25">
      <c r="B10" s="6" t="s">
        <v>45</v>
      </c>
      <c r="C10" s="55">
        <f>+'Industry GDP'!B39</f>
        <v>34.150334529999995</v>
      </c>
      <c r="D10" s="55">
        <f>+'Industry GDP'!C39</f>
        <v>41.628404241458959</v>
      </c>
      <c r="E10" s="54">
        <f>+'Factor shrs in industry cost'!G35</f>
        <v>0</v>
      </c>
      <c r="F10" s="54">
        <f>+'Factor shrs in industry cost'!G36</f>
        <v>25.152930493616005</v>
      </c>
      <c r="G10" s="54">
        <f>+'Factor shrs in industry cost'!G37</f>
        <v>34.136678930557402</v>
      </c>
      <c r="H10" s="54">
        <f>+'Industry shrs in employment'!B40</f>
        <v>0</v>
      </c>
      <c r="I10" s="54">
        <f>+'Industry shrs in employment'!C40</f>
        <v>50.233841455588191</v>
      </c>
      <c r="J10" s="54">
        <f>+'Industry shrs in employment'!D40</f>
        <v>43.81602603967665</v>
      </c>
      <c r="K10" s="5"/>
    </row>
    <row r="11" spans="2:15" ht="15.75" x14ac:dyDescent="0.25">
      <c r="B11" s="6" t="s">
        <v>0</v>
      </c>
      <c r="C11" s="55">
        <f>+'Industry GDP'!B40</f>
        <v>82.036136508900015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100.00000000000001</v>
      </c>
      <c r="J11" s="55">
        <f t="shared" si="0"/>
        <v>100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48</v>
      </c>
      <c r="C14" s="10">
        <f>+'Comm shr in Comm demand'!B34</f>
        <v>44.57140938833524</v>
      </c>
      <c r="D14" s="10">
        <f>+'Comm shr in Comm demand'!C34</f>
        <v>49.808823495554513</v>
      </c>
      <c r="E14" s="10">
        <f>+'Comm shr in Comm demand'!D34</f>
        <v>9.7651839220387782E-2</v>
      </c>
      <c r="F14" s="10">
        <f>+'Comm shr in Comm demand'!E34</f>
        <v>14.374229344277214</v>
      </c>
      <c r="G14" s="10">
        <f>+'Comm shr in imports and exports'!B34</f>
        <v>15.821385009174508</v>
      </c>
      <c r="H14" s="10">
        <f>+'Comm shr in imports and exports'!C34</f>
        <v>35.990701566670282</v>
      </c>
      <c r="I14" s="10">
        <f>+'Imprt shr of consumption'!B34</f>
        <v>6.1833952865625079</v>
      </c>
      <c r="J14" s="10">
        <f>+'Export shr of production'!B34</f>
        <v>5.4071051960755252</v>
      </c>
    </row>
    <row r="15" spans="2:15" ht="15.75" x14ac:dyDescent="0.25">
      <c r="B15" s="6" t="s">
        <v>43</v>
      </c>
      <c r="C15" s="10">
        <f>+'Comm shr in Comm demand'!B35</f>
        <v>3.8945914059473674</v>
      </c>
      <c r="D15" s="10">
        <f>+'Comm shr in Comm demand'!C35</f>
        <v>1.9541287692260756</v>
      </c>
      <c r="E15" s="10">
        <f>+'Comm shr in Comm demand'!D35</f>
        <v>1.7334646015453454E-4</v>
      </c>
      <c r="F15" s="10">
        <f>+'Comm shr in Comm demand'!E35</f>
        <v>0.71395886635901351</v>
      </c>
      <c r="G15" s="10">
        <f>+'Comm shr in imports and exports'!B35</f>
        <v>12.3089765980413</v>
      </c>
      <c r="H15" s="10">
        <f>+'Comm shr in imports and exports'!C35</f>
        <v>2.5679861538652546</v>
      </c>
      <c r="I15" s="10">
        <f>+'Imprt shr of consumption'!B35</f>
        <v>59.642130547272565</v>
      </c>
      <c r="J15" s="10">
        <f>+'Export shr of production'!B35</f>
        <v>14.660122302739689</v>
      </c>
    </row>
    <row r="16" spans="2:15" ht="15.75" x14ac:dyDescent="0.25">
      <c r="B16" s="6" t="s">
        <v>46</v>
      </c>
      <c r="C16" s="10">
        <f>+'Comm shr in Comm demand'!B36</f>
        <v>2.402620939761182</v>
      </c>
      <c r="D16" s="10">
        <f>+'Comm shr in Comm demand'!C36</f>
        <v>0.48338100122718347</v>
      </c>
      <c r="E16" s="10">
        <f>+'Comm shr in Comm demand'!D36</f>
        <v>2.5038933133432765E-4</v>
      </c>
      <c r="F16" s="10">
        <f>+'Comm shr in Comm demand'!E36</f>
        <v>2.6042282385213342</v>
      </c>
      <c r="G16" s="10">
        <f>+'Comm shr in imports and exports'!B36</f>
        <v>5.9029222891954207</v>
      </c>
      <c r="H16" s="10">
        <f>+'Comm shr in imports and exports'!C36</f>
        <v>0.42470175549772771</v>
      </c>
      <c r="I16" s="10">
        <f>+'Imprt shr of consumption'!B36</f>
        <v>47.677302622087971</v>
      </c>
      <c r="J16" s="10">
        <f>+'Export shr of production'!B36</f>
        <v>3.5473938498703657</v>
      </c>
    </row>
    <row r="17" spans="2:10" ht="15.75" x14ac:dyDescent="0.25">
      <c r="B17" s="6" t="s">
        <v>47</v>
      </c>
      <c r="C17" s="10">
        <f>+'Comm shr in Comm demand'!B37</f>
        <v>24.185827260027636</v>
      </c>
      <c r="D17" s="10">
        <f>+'Comm shr in Comm demand'!C37</f>
        <v>16.214244905752569</v>
      </c>
      <c r="E17" s="10">
        <f>+'Comm shr in Comm demand'!D37</f>
        <v>2.112900742105827E-2</v>
      </c>
      <c r="F17" s="10">
        <f>+'Comm shr in Comm demand'!E37</f>
        <v>10.653707112255239</v>
      </c>
      <c r="G17" s="10">
        <f>+'Comm shr in imports and exports'!B37</f>
        <v>54.455907103441717</v>
      </c>
      <c r="H17" s="10">
        <f>+'Comm shr in imports and exports'!C37</f>
        <v>18.232743175615663</v>
      </c>
      <c r="I17" s="10">
        <f>+'Imprt shr of consumption'!B37</f>
        <v>40.217260749193791</v>
      </c>
      <c r="J17" s="10">
        <f>+'Export shr of production'!B37</f>
        <v>10.387819907203292</v>
      </c>
    </row>
    <row r="18" spans="2:10" ht="15.75" x14ac:dyDescent="0.25">
      <c r="B18" s="6" t="s">
        <v>44</v>
      </c>
      <c r="C18" s="10">
        <f>+'Comm shr in Comm demand'!B38</f>
        <v>0.99057526614085234</v>
      </c>
      <c r="D18" s="10">
        <f>+'Comm shr in Comm demand'!C38</f>
        <v>2.1938874778913122E-2</v>
      </c>
      <c r="E18" s="10">
        <f>+'Comm shr in Comm demand'!D38</f>
        <v>5.1532050460384123E-2</v>
      </c>
      <c r="F18" s="10">
        <f>+'Comm shr in Comm demand'!E38</f>
        <v>24.92727207159184</v>
      </c>
      <c r="G18" s="10">
        <f>+'Comm shr in imports and exports'!B38</f>
        <v>0.15427011014213035</v>
      </c>
      <c r="H18" s="10">
        <f>+'Comm shr in imports and exports'!C38</f>
        <v>2.7655448237381485E-2</v>
      </c>
      <c r="I18" s="10">
        <f>+'Imprt shr of consumption'!B38</f>
        <v>0.64277166473696334</v>
      </c>
      <c r="J18" s="10">
        <f>+'Export shr of production'!B38</f>
        <v>5.6668117100616269E-2</v>
      </c>
    </row>
    <row r="19" spans="2:10" ht="15.75" x14ac:dyDescent="0.25">
      <c r="B19" s="6" t="s">
        <v>45</v>
      </c>
      <c r="C19" s="10">
        <f>+'Comm shr in Comm demand'!B39</f>
        <v>23.954975739787699</v>
      </c>
      <c r="D19" s="10">
        <f>+'Comm shr in Comm demand'!C39</f>
        <v>31.517482953460757</v>
      </c>
      <c r="E19" s="10">
        <f>+'Comm shr in Comm demand'!D39</f>
        <v>99.829263367106691</v>
      </c>
      <c r="F19" s="10">
        <f>+'Comm shr in Comm demand'!E39</f>
        <v>46.72660436699536</v>
      </c>
      <c r="G19" s="10">
        <f>+'Comm shr in imports and exports'!B39</f>
        <v>11.356538890004932</v>
      </c>
      <c r="H19" s="10">
        <f>+'Comm shr in imports and exports'!C39</f>
        <v>42.756211900113698</v>
      </c>
      <c r="I19" s="10">
        <f>+'Imprt shr of consumption'!B39</f>
        <v>4.1013265774598686</v>
      </c>
      <c r="J19" s="10">
        <f>+'Export shr of production'!B39</f>
        <v>7.265834937653894</v>
      </c>
    </row>
    <row r="20" spans="2:10" ht="15.75" x14ac:dyDescent="0.25">
      <c r="B20" s="6" t="s">
        <v>0</v>
      </c>
      <c r="C20" s="10">
        <f t="shared" ref="C20" si="1">SUM(C14:C19)</f>
        <v>99.999999999999986</v>
      </c>
      <c r="D20" s="10">
        <f t="shared" ref="D20" si="2">SUM(D14:D19)</f>
        <v>100.00000000000001</v>
      </c>
      <c r="E20" s="10">
        <f t="shared" ref="E20" si="3">SUM(E14:E19)</f>
        <v>100.00000000000001</v>
      </c>
      <c r="F20" s="10">
        <f t="shared" ref="F20" si="4">SUM(F14:F19)</f>
        <v>100</v>
      </c>
      <c r="G20" s="10">
        <f t="shared" ref="G20" si="5">SUM(G14:G19)</f>
        <v>100.00000000000001</v>
      </c>
      <c r="H20" s="10">
        <f t="shared" ref="H20" si="6">SUM(H14:H19)</f>
        <v>100.00000000000001</v>
      </c>
      <c r="I20" s="53" t="s">
        <v>22</v>
      </c>
      <c r="J20" s="53" t="s">
        <v>22</v>
      </c>
    </row>
    <row r="21" spans="2:10" ht="15.75" x14ac:dyDescent="0.25">
      <c r="B21" s="12" t="s">
        <v>49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 s="35">
        <v>32.667999999999999</v>
      </c>
      <c r="Z10" s="35">
        <v>1.014E-2</v>
      </c>
      <c r="AA10" s="35">
        <v>2.4075000000000002</v>
      </c>
      <c r="AB10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 s="35">
        <v>1.28165</v>
      </c>
      <c r="Z11" s="35">
        <v>1.8E-5</v>
      </c>
      <c r="AA11" s="35">
        <v>0.119579</v>
      </c>
      <c r="AB11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 s="35">
        <v>0.31703399999999998</v>
      </c>
      <c r="Z12" s="35">
        <v>2.5999999999999998E-5</v>
      </c>
      <c r="AA12" s="35">
        <v>0.43617499999999998</v>
      </c>
      <c r="AB12">
        <v>4.2999299999999997E-2</v>
      </c>
      <c r="AC12" s="31">
        <v>2.6770800000000001</v>
      </c>
    </row>
    <row r="13" spans="1:29" ht="12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 s="35">
        <v>10.634399999999999</v>
      </c>
      <c r="Z13" s="35">
        <v>2.1940000000000002E-3</v>
      </c>
      <c r="AA13" s="35">
        <v>1.7843599999999999</v>
      </c>
      <c r="AB13">
        <v>1.84599</v>
      </c>
      <c r="AC13" s="31">
        <v>33.200400000000002</v>
      </c>
    </row>
    <row r="14" spans="1:29" ht="15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 s="35">
        <v>1.4389000000000001E-2</v>
      </c>
      <c r="Z14" s="35">
        <v>5.3509999999999999E-3</v>
      </c>
      <c r="AA14" s="35">
        <v>4.1749999999999998</v>
      </c>
      <c r="AB14">
        <v>2.8E-3</v>
      </c>
      <c r="AC14" s="31">
        <v>4.9729900000000002</v>
      </c>
    </row>
    <row r="15" spans="1:29" ht="14.2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 s="35">
        <v>20.671299999999999</v>
      </c>
      <c r="Z15" s="35">
        <v>10.366099999999999</v>
      </c>
      <c r="AA15" s="35">
        <v>7.8261099999999999</v>
      </c>
      <c r="AB15">
        <v>4.3288900000000003</v>
      </c>
      <c r="AC15" s="31">
        <v>61.945</v>
      </c>
    </row>
    <row r="16" spans="1:29" x14ac:dyDescent="0.2">
      <c r="A16" s="30" t="s">
        <v>63</v>
      </c>
      <c r="B16">
        <v>3.6617899999999999</v>
      </c>
      <c r="C16">
        <v>2.5399999999999999E-2</v>
      </c>
      <c r="AC16" s="31">
        <v>3.6871900000000002</v>
      </c>
    </row>
    <row r="17" spans="1:29" x14ac:dyDescent="0.2">
      <c r="A17" s="30" t="s">
        <v>64</v>
      </c>
      <c r="B17">
        <v>9.4829699999999999</v>
      </c>
      <c r="C17">
        <v>0.36699999999999999</v>
      </c>
      <c r="D17">
        <v>0.17698800000000001</v>
      </c>
      <c r="E17">
        <v>2.6009500000000001</v>
      </c>
      <c r="F17">
        <v>2.0281600000000002</v>
      </c>
      <c r="G17">
        <v>14.793799999999999</v>
      </c>
      <c r="AC17" s="31">
        <v>29.4499</v>
      </c>
    </row>
    <row r="18" spans="1:29" x14ac:dyDescent="0.2">
      <c r="A18" s="30" t="s">
        <v>65</v>
      </c>
      <c r="B18">
        <v>21.6538</v>
      </c>
      <c r="C18">
        <v>0.182</v>
      </c>
      <c r="D18">
        <v>0.34795500000000001</v>
      </c>
      <c r="E18">
        <v>2.9449399999999999</v>
      </c>
      <c r="F18">
        <v>0.94703400000000004</v>
      </c>
      <c r="G18">
        <v>20.335599999999999</v>
      </c>
      <c r="AC18" s="31">
        <v>46.411299999999997</v>
      </c>
    </row>
    <row r="19" spans="1:29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 s="35">
        <v>1.0349299999999999</v>
      </c>
      <c r="I24" s="35">
        <v>9.2899700000000002E-2</v>
      </c>
      <c r="J24" s="35">
        <v>2.7600199999999998E-2</v>
      </c>
      <c r="K24" s="35">
        <v>1.27888</v>
      </c>
      <c r="L24" s="35"/>
      <c r="M24" s="35"/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ht="14.25" customHeight="1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 s="35">
        <v>3.2920600000000002</v>
      </c>
      <c r="I30" s="35">
        <v>2.56121</v>
      </c>
      <c r="J30" s="35">
        <v>1.2282599999999999</v>
      </c>
      <c r="K30" s="35">
        <v>11.331</v>
      </c>
      <c r="L30" s="35">
        <v>3.2099999999999997E-2</v>
      </c>
      <c r="M30" s="35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6.1833952865625079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59.642130547272565</v>
      </c>
    </row>
    <row r="36" spans="1:2" x14ac:dyDescent="0.2">
      <c r="A36" s="36" t="str">
        <f t="shared" si="0"/>
        <v>c-Mach</v>
      </c>
      <c r="B36" s="44">
        <f>+(J24+J30)/SUM(Y12:AA12,B12:G12)*100</f>
        <v>47.677302622087971</v>
      </c>
    </row>
    <row r="37" spans="1:2" x14ac:dyDescent="0.2">
      <c r="A37" s="36" t="str">
        <f t="shared" si="0"/>
        <v>c-OthrMfg</v>
      </c>
      <c r="B37" s="44">
        <f>+(K24+K30)/SUM(Y13:AA13,B13:G13)*100</f>
        <v>40.217260749193791</v>
      </c>
    </row>
    <row r="38" spans="1:2" x14ac:dyDescent="0.2">
      <c r="A38" s="36" t="str">
        <f t="shared" si="0"/>
        <v>c-Const</v>
      </c>
      <c r="B38" s="44">
        <f>+(L22+L30)/SUM(Y14:AA14,B14:G14)*100</f>
        <v>0.64277166473696334</v>
      </c>
    </row>
    <row r="39" spans="1:2" x14ac:dyDescent="0.2">
      <c r="A39" s="36" t="str">
        <f t="shared" si="0"/>
        <v>c-OthrSer</v>
      </c>
      <c r="B39" s="44">
        <f>+(M24+M30)/SUM(Y15:AA15,B15:G15)*100</f>
        <v>4.1013265774598686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J36" sqref="J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ht="12.75" customHeight="1" x14ac:dyDescent="0.2">
      <c r="A4" s="30" t="s">
        <v>51</v>
      </c>
      <c r="H4">
        <v>67.474000000000004</v>
      </c>
      <c r="AC4" s="31">
        <v>67.474000000000004</v>
      </c>
    </row>
    <row r="5" spans="1:29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>
        <v>4.2999299999999997E-2</v>
      </c>
      <c r="AC12" s="31">
        <v>2.6770800000000001</v>
      </c>
    </row>
    <row r="13" spans="1:29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>
        <v>1.84599</v>
      </c>
      <c r="AC13" s="31">
        <v>33.200400000000002</v>
      </c>
    </row>
    <row r="14" spans="1:29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>
        <v>2.8E-3</v>
      </c>
      <c r="AC14" s="31">
        <v>4.9729900000000002</v>
      </c>
    </row>
    <row r="15" spans="1:29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>
        <v>4.3288900000000003</v>
      </c>
      <c r="AC15" s="31">
        <v>61.945</v>
      </c>
    </row>
    <row r="16" spans="1:29" x14ac:dyDescent="0.2">
      <c r="A16" s="30" t="s">
        <v>63</v>
      </c>
      <c r="B16" s="35">
        <v>3.6617899999999999</v>
      </c>
      <c r="C16" s="35">
        <v>2.5399999999999999E-2</v>
      </c>
      <c r="D16" s="35"/>
      <c r="E16" s="35"/>
      <c r="F16" s="35"/>
      <c r="G16" s="35"/>
      <c r="AC16" s="31">
        <v>3.6871900000000002</v>
      </c>
    </row>
    <row r="17" spans="1:29" x14ac:dyDescent="0.2">
      <c r="A17" s="30" t="s">
        <v>64</v>
      </c>
      <c r="B17" s="35">
        <v>9.4829699999999999</v>
      </c>
      <c r="C17" s="35">
        <v>0.36699999999999999</v>
      </c>
      <c r="D17" s="35">
        <v>0.17698800000000001</v>
      </c>
      <c r="E17" s="35">
        <v>2.6009500000000001</v>
      </c>
      <c r="F17" s="35">
        <v>2.0281600000000002</v>
      </c>
      <c r="G17" s="35">
        <v>14.793799999999999</v>
      </c>
      <c r="AC17" s="31">
        <v>29.4499</v>
      </c>
    </row>
    <row r="18" spans="1:29" ht="15.75" customHeight="1" x14ac:dyDescent="0.2">
      <c r="A18" s="30" t="s">
        <v>65</v>
      </c>
      <c r="B18" s="35">
        <v>21.6538</v>
      </c>
      <c r="C18" s="35">
        <v>0.182</v>
      </c>
      <c r="D18" s="35">
        <v>0.34795500000000001</v>
      </c>
      <c r="E18" s="35">
        <v>2.9449399999999999</v>
      </c>
      <c r="F18" s="35">
        <v>0.94703400000000004</v>
      </c>
      <c r="G18" s="35">
        <v>20.335599999999999</v>
      </c>
      <c r="AC18" s="31">
        <v>46.411299999999997</v>
      </c>
    </row>
    <row r="19" spans="1:29" ht="15" customHeight="1" x14ac:dyDescent="0.2">
      <c r="A19" s="30" t="s">
        <v>66</v>
      </c>
      <c r="B19" s="35">
        <v>4.66E-4</v>
      </c>
      <c r="C19" s="35">
        <v>3.0000000000000001E-6</v>
      </c>
      <c r="D19" s="35"/>
      <c r="E19" s="35"/>
      <c r="F19" s="35"/>
      <c r="G19" s="35"/>
      <c r="AC19" s="31">
        <v>4.6900000000000002E-4</v>
      </c>
    </row>
    <row r="20" spans="1:29" ht="12" customHeight="1" x14ac:dyDescent="0.2">
      <c r="A20" s="30" t="s">
        <v>67</v>
      </c>
      <c r="B20" s="35">
        <v>0.12299599999999999</v>
      </c>
      <c r="C20" s="35">
        <v>4.7599900000000004E-3</v>
      </c>
      <c r="D20" s="35">
        <v>2.2899999999999999E-3</v>
      </c>
      <c r="E20" s="35">
        <v>3.3699699999999999E-2</v>
      </c>
      <c r="F20" s="35">
        <v>2.6299800000000002E-2</v>
      </c>
      <c r="G20" s="35">
        <v>0.19198899999999999</v>
      </c>
      <c r="AC20" s="31">
        <v>0.38203399999999998</v>
      </c>
    </row>
    <row r="21" spans="1:29" ht="15.75" customHeight="1" x14ac:dyDescent="0.2">
      <c r="A21" s="30" t="s">
        <v>68</v>
      </c>
      <c r="B21" s="35">
        <v>2.75946E-3</v>
      </c>
      <c r="C21" s="35">
        <v>2.3E-5</v>
      </c>
      <c r="D21" s="35">
        <v>4.3999899999999999E-5</v>
      </c>
      <c r="E21" s="35">
        <v>3.7499000000000001E-4</v>
      </c>
      <c r="F21" s="35">
        <v>1.20999E-4</v>
      </c>
      <c r="G21" s="35">
        <v>2.58953E-3</v>
      </c>
      <c r="AC21" s="31">
        <v>5.9119799999999998E-3</v>
      </c>
    </row>
    <row r="22" spans="1:29" ht="15.75" customHeight="1" x14ac:dyDescent="0.2">
      <c r="A22" s="30" t="s">
        <v>69</v>
      </c>
      <c r="H22" s="35">
        <v>1.8160000000000001</v>
      </c>
      <c r="I22" s="35">
        <v>0.187801</v>
      </c>
      <c r="J22" s="35">
        <v>0.11830400000000001</v>
      </c>
      <c r="K22" s="35">
        <v>1.40499</v>
      </c>
      <c r="L22" s="35">
        <v>-1.5300000000000001E-4</v>
      </c>
      <c r="M22" s="35">
        <v>3.356E-3</v>
      </c>
      <c r="AC22" s="31">
        <v>3.5302899999999999</v>
      </c>
    </row>
    <row r="23" spans="1:29" ht="16.5" customHeight="1" x14ac:dyDescent="0.2">
      <c r="A23" s="30" t="s">
        <v>70</v>
      </c>
      <c r="B23" s="35">
        <v>-1.784</v>
      </c>
      <c r="C23" s="35">
        <v>-8.3000000000000004E-2</v>
      </c>
      <c r="D23" s="35">
        <v>-5.8101300000000002E-2</v>
      </c>
      <c r="E23" s="35">
        <v>-0.75700400000000001</v>
      </c>
      <c r="F23" s="35">
        <v>-0.158999</v>
      </c>
      <c r="G23" s="35">
        <v>-1.177</v>
      </c>
      <c r="AC23" s="31">
        <v>-4.0181100000000001</v>
      </c>
    </row>
    <row r="24" spans="1:29" x14ac:dyDescent="0.2">
      <c r="A24" s="30" t="s">
        <v>71</v>
      </c>
      <c r="H24" s="35">
        <v>1.0349299999999999</v>
      </c>
      <c r="I24" s="35">
        <v>9.2899700000000002E-2</v>
      </c>
      <c r="J24" s="35">
        <v>2.7600199999999998E-2</v>
      </c>
      <c r="K24" s="35">
        <v>1.27888</v>
      </c>
      <c r="L24" s="35"/>
      <c r="M24" s="35"/>
      <c r="AC24" s="31">
        <v>2.43431</v>
      </c>
    </row>
    <row r="25" spans="1:29" x14ac:dyDescent="0.2">
      <c r="A25" s="30" t="s">
        <v>72</v>
      </c>
      <c r="H25" s="35">
        <v>4.4801600000000004E-3</v>
      </c>
      <c r="I25" s="35">
        <v>1.2101199999999999E-2</v>
      </c>
      <c r="J25" s="35">
        <v>3.1100799999999999E-3</v>
      </c>
      <c r="K25" s="35">
        <v>0.13313900000000001</v>
      </c>
      <c r="L25" s="35"/>
      <c r="M25" s="35"/>
      <c r="AC25" s="31">
        <v>0.15282999999999999</v>
      </c>
    </row>
    <row r="26" spans="1:29" x14ac:dyDescent="0.2">
      <c r="A26" s="30" t="s">
        <v>34</v>
      </c>
      <c r="Y26" s="35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38</v>
      </c>
      <c r="B35" s="25">
        <f>SUM(B16:G18)-Y26</f>
        <v>73.835467000000008</v>
      </c>
    </row>
    <row r="36" spans="1:2" x14ac:dyDescent="0.2">
      <c r="A36" s="26" t="s">
        <v>15</v>
      </c>
      <c r="B36" s="27">
        <f>SUM(B19:G21,H22:M22,B23:G23,H24:M25,Y26)</f>
        <v>8.200669508899999</v>
      </c>
    </row>
    <row r="37" spans="1:2" ht="13.5" thickBot="1" x14ac:dyDescent="0.25">
      <c r="A37" s="28" t="s">
        <v>5</v>
      </c>
      <c r="B37" s="29">
        <f>SUM(B35:B36)</f>
        <v>82.0361365089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ht="12.75" customHeight="1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 s="35">
        <v>32.667999999999999</v>
      </c>
      <c r="Z10" s="35">
        <v>1.014E-2</v>
      </c>
      <c r="AA10" s="35">
        <v>2.4075000000000002</v>
      </c>
      <c r="AB10" s="35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 s="35">
        <v>1.28165</v>
      </c>
      <c r="Z11" s="35">
        <v>1.8E-5</v>
      </c>
      <c r="AA11" s="35">
        <v>0.119579</v>
      </c>
      <c r="AB11" s="35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 s="35">
        <v>0.31703399999999998</v>
      </c>
      <c r="Z12" s="35">
        <v>2.5999999999999998E-5</v>
      </c>
      <c r="AA12" s="35">
        <v>0.43617499999999998</v>
      </c>
      <c r="AB12" s="35">
        <v>4.2999299999999997E-2</v>
      </c>
      <c r="AC12" s="31">
        <v>2.6770800000000001</v>
      </c>
    </row>
    <row r="13" spans="1:29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 s="35">
        <v>10.634399999999999</v>
      </c>
      <c r="Z13" s="35">
        <v>2.1940000000000002E-3</v>
      </c>
      <c r="AA13" s="35">
        <v>1.7843599999999999</v>
      </c>
      <c r="AB13" s="35">
        <v>1.84599</v>
      </c>
      <c r="AC13" s="31">
        <v>33.200400000000002</v>
      </c>
    </row>
    <row r="14" spans="1:29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 s="35">
        <v>1.4389000000000001E-2</v>
      </c>
      <c r="Z14" s="35">
        <v>5.3509999999999999E-3</v>
      </c>
      <c r="AA14" s="35">
        <v>4.1749999999999998</v>
      </c>
      <c r="AB14" s="35">
        <v>2.8E-3</v>
      </c>
      <c r="AC14" s="31">
        <v>4.9729900000000002</v>
      </c>
    </row>
    <row r="15" spans="1:29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 s="35">
        <v>20.671299999999999</v>
      </c>
      <c r="Z15" s="35">
        <v>10.366099999999999</v>
      </c>
      <c r="AA15" s="35">
        <v>7.8261099999999999</v>
      </c>
      <c r="AB15" s="35">
        <v>4.3288900000000003</v>
      </c>
      <c r="AC15" s="31">
        <v>61.945</v>
      </c>
    </row>
    <row r="16" spans="1:29" x14ac:dyDescent="0.2">
      <c r="A16" s="30" t="s">
        <v>63</v>
      </c>
      <c r="B16">
        <v>3.6617899999999999</v>
      </c>
      <c r="C16">
        <v>2.5399999999999999E-2</v>
      </c>
      <c r="AC16" s="31">
        <v>3.6871900000000002</v>
      </c>
    </row>
    <row r="17" spans="1:29" x14ac:dyDescent="0.2">
      <c r="A17" s="30" t="s">
        <v>64</v>
      </c>
      <c r="B17">
        <v>9.4829699999999999</v>
      </c>
      <c r="C17">
        <v>0.36699999999999999</v>
      </c>
      <c r="D17">
        <v>0.17698800000000001</v>
      </c>
      <c r="E17">
        <v>2.6009500000000001</v>
      </c>
      <c r="F17">
        <v>2.0281600000000002</v>
      </c>
      <c r="G17">
        <v>14.793799999999999</v>
      </c>
      <c r="AC17" s="31">
        <v>29.4499</v>
      </c>
    </row>
    <row r="18" spans="1:29" ht="15.75" customHeight="1" x14ac:dyDescent="0.2">
      <c r="A18" s="30" t="s">
        <v>65</v>
      </c>
      <c r="B18">
        <v>21.6538</v>
      </c>
      <c r="C18">
        <v>0.182</v>
      </c>
      <c r="D18">
        <v>0.34795500000000001</v>
      </c>
      <c r="E18">
        <v>2.9449399999999999</v>
      </c>
      <c r="F18">
        <v>0.94703400000000004</v>
      </c>
      <c r="G18">
        <v>20.335599999999999</v>
      </c>
      <c r="AC18" s="31">
        <v>46.411299999999997</v>
      </c>
    </row>
    <row r="19" spans="1:29" ht="15" customHeight="1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ht="16.5" customHeight="1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 s="35">
        <v>3.2920600000000002</v>
      </c>
      <c r="I30" s="35">
        <v>2.56121</v>
      </c>
      <c r="J30" s="35">
        <v>1.2282599999999999</v>
      </c>
      <c r="K30" s="35">
        <v>11.331</v>
      </c>
      <c r="L30" s="35">
        <v>3.2099999999999997E-2</v>
      </c>
      <c r="M30" s="35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2" x14ac:dyDescent="0.2">
      <c r="A33" s="41" t="s">
        <v>81</v>
      </c>
      <c r="B33" s="42"/>
    </row>
    <row r="34" spans="1:2" ht="25.5" x14ac:dyDescent="0.2">
      <c r="A34" s="37" t="s">
        <v>16</v>
      </c>
      <c r="B34" s="37">
        <f>SUM(Y10:Y15)</f>
        <v>65.586772999999994</v>
      </c>
    </row>
    <row r="35" spans="1:2" x14ac:dyDescent="0.2">
      <c r="A35" s="37" t="s">
        <v>10</v>
      </c>
      <c r="B35" s="37">
        <f>SUM(AA10:AA15)</f>
        <v>16.748723999999999</v>
      </c>
    </row>
    <row r="36" spans="1:2" x14ac:dyDescent="0.2">
      <c r="A36" s="37" t="s">
        <v>4</v>
      </c>
      <c r="B36" s="37">
        <f>SUM(Z10:Z15)</f>
        <v>10.383828999999999</v>
      </c>
    </row>
    <row r="37" spans="1:2" x14ac:dyDescent="0.2">
      <c r="A37" s="37" t="s">
        <v>11</v>
      </c>
      <c r="B37" s="38">
        <f>SUM(AB10:AB15)</f>
        <v>10.1245873</v>
      </c>
    </row>
    <row r="38" spans="1:2" x14ac:dyDescent="0.2">
      <c r="A38" s="37" t="s">
        <v>17</v>
      </c>
      <c r="B38" s="39">
        <f>SUM(H30:M30)</f>
        <v>20.807659999999998</v>
      </c>
    </row>
    <row r="39" spans="1:2" ht="25.5" x14ac:dyDescent="0.2">
      <c r="A39" s="37" t="s">
        <v>18</v>
      </c>
      <c r="B39" s="40">
        <f>SUM(B34:B37)-B38</f>
        <v>82.036253299999998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>
        <v>4.2999299999999997E-2</v>
      </c>
      <c r="AC12" s="31">
        <v>2.6770800000000001</v>
      </c>
    </row>
    <row r="13" spans="1:29" ht="14.25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>
        <v>1.84599</v>
      </c>
      <c r="AC13" s="31">
        <v>33.200400000000002</v>
      </c>
    </row>
    <row r="14" spans="1:29" ht="12.75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>
        <v>2.8E-3</v>
      </c>
      <c r="AC14" s="31">
        <v>4.9729900000000002</v>
      </c>
    </row>
    <row r="15" spans="1:29" ht="16.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>
        <v>4.3288900000000003</v>
      </c>
      <c r="AC15" s="31">
        <v>61.945</v>
      </c>
    </row>
    <row r="16" spans="1:29" x14ac:dyDescent="0.2">
      <c r="A16" s="30" t="s">
        <v>63</v>
      </c>
      <c r="B16" s="35">
        <v>3.6617899999999999</v>
      </c>
      <c r="C16" s="35">
        <v>2.5399999999999999E-2</v>
      </c>
      <c r="D16" s="35"/>
      <c r="E16" s="35"/>
      <c r="F16" s="35"/>
      <c r="G16" s="35"/>
      <c r="AC16" s="31">
        <v>3.6871900000000002</v>
      </c>
    </row>
    <row r="17" spans="1:29" x14ac:dyDescent="0.2">
      <c r="A17" s="30" t="s">
        <v>64</v>
      </c>
      <c r="B17" s="35">
        <v>9.4829699999999999</v>
      </c>
      <c r="C17" s="35">
        <v>0.36699999999999999</v>
      </c>
      <c r="D17" s="35">
        <v>0.17698800000000001</v>
      </c>
      <c r="E17" s="35">
        <v>2.6009500000000001</v>
      </c>
      <c r="F17" s="35">
        <v>2.0281600000000002</v>
      </c>
      <c r="G17" s="35">
        <v>14.793799999999999</v>
      </c>
      <c r="AC17" s="31">
        <v>29.4499</v>
      </c>
    </row>
    <row r="18" spans="1:29" x14ac:dyDescent="0.2">
      <c r="A18" s="30" t="s">
        <v>65</v>
      </c>
      <c r="B18" s="35">
        <v>21.6538</v>
      </c>
      <c r="C18" s="35">
        <v>0.182</v>
      </c>
      <c r="D18" s="35">
        <v>0.34795500000000001</v>
      </c>
      <c r="E18" s="35">
        <v>2.9449399999999999</v>
      </c>
      <c r="F18" s="35">
        <v>0.94703400000000004</v>
      </c>
      <c r="G18" s="35">
        <v>20.335599999999999</v>
      </c>
      <c r="AC18" s="31">
        <v>46.411299999999997</v>
      </c>
    </row>
    <row r="19" spans="1:29" x14ac:dyDescent="0.2">
      <c r="A19" s="30" t="s">
        <v>66</v>
      </c>
      <c r="B19" s="35">
        <v>4.66E-4</v>
      </c>
      <c r="C19" s="35">
        <v>3.0000000000000001E-6</v>
      </c>
      <c r="D19" s="35"/>
      <c r="E19" s="35"/>
      <c r="F19" s="35"/>
      <c r="G19" s="35"/>
      <c r="AC19" s="31">
        <v>4.6900000000000002E-4</v>
      </c>
    </row>
    <row r="20" spans="1:29" x14ac:dyDescent="0.2">
      <c r="A20" s="30" t="s">
        <v>67</v>
      </c>
      <c r="B20" s="35">
        <v>0.12299599999999999</v>
      </c>
      <c r="C20" s="35">
        <v>4.7599900000000004E-3</v>
      </c>
      <c r="D20" s="35">
        <v>2.2899999999999999E-3</v>
      </c>
      <c r="E20" s="35">
        <v>3.3699699999999999E-2</v>
      </c>
      <c r="F20" s="35">
        <v>2.6299800000000002E-2</v>
      </c>
      <c r="G20" s="35">
        <v>0.19198899999999999</v>
      </c>
      <c r="AC20" s="31">
        <v>0.38203399999999998</v>
      </c>
    </row>
    <row r="21" spans="1:29" x14ac:dyDescent="0.2">
      <c r="A21" s="30" t="s">
        <v>68</v>
      </c>
      <c r="B21" s="35">
        <v>2.75946E-3</v>
      </c>
      <c r="C21" s="35">
        <v>2.3E-5</v>
      </c>
      <c r="D21" s="35">
        <v>4.3999899999999999E-5</v>
      </c>
      <c r="E21" s="35">
        <v>3.7499000000000001E-4</v>
      </c>
      <c r="F21" s="35">
        <v>1.20999E-4</v>
      </c>
      <c r="G21" s="35">
        <v>2.58953E-3</v>
      </c>
      <c r="AC21" s="31">
        <v>5.9119799999999998E-3</v>
      </c>
    </row>
    <row r="22" spans="1:29" x14ac:dyDescent="0.2">
      <c r="A22" s="30" t="s">
        <v>69</v>
      </c>
      <c r="H22" s="35">
        <v>1.8160000000000001</v>
      </c>
      <c r="I22" s="35">
        <v>0.187801</v>
      </c>
      <c r="J22" s="35">
        <v>0.11830400000000001</v>
      </c>
      <c r="K22" s="35">
        <v>1.40499</v>
      </c>
      <c r="L22" s="35">
        <v>-1.5300000000000001E-4</v>
      </c>
      <c r="M22" s="35">
        <v>3.356E-3</v>
      </c>
      <c r="AC22" s="31">
        <v>3.5302899999999999</v>
      </c>
    </row>
    <row r="23" spans="1:29" x14ac:dyDescent="0.2">
      <c r="A23" s="30" t="s">
        <v>70</v>
      </c>
      <c r="B23" s="35">
        <v>-1.784</v>
      </c>
      <c r="C23" s="35">
        <v>-8.3000000000000004E-2</v>
      </c>
      <c r="D23" s="35">
        <v>-5.8101300000000002E-2</v>
      </c>
      <c r="E23" s="35">
        <v>-0.75700400000000001</v>
      </c>
      <c r="F23" s="35">
        <v>-0.158999</v>
      </c>
      <c r="G23" s="35">
        <v>-1.177</v>
      </c>
      <c r="H23" s="35"/>
      <c r="I23" s="35"/>
      <c r="J23" s="35"/>
      <c r="K23" s="35"/>
      <c r="L23" s="35"/>
      <c r="M23" s="35"/>
      <c r="AC23" s="31">
        <v>-4.0181100000000001</v>
      </c>
    </row>
    <row r="24" spans="1:29" x14ac:dyDescent="0.2">
      <c r="A24" s="30" t="s">
        <v>71</v>
      </c>
      <c r="H24" s="35">
        <v>1.0349299999999999</v>
      </c>
      <c r="I24" s="35">
        <v>9.2899700000000002E-2</v>
      </c>
      <c r="J24" s="35">
        <v>2.7600199999999998E-2</v>
      </c>
      <c r="K24" s="35">
        <v>1.27888</v>
      </c>
      <c r="L24" s="35"/>
      <c r="M24" s="35"/>
      <c r="AC24" s="31">
        <v>2.43431</v>
      </c>
    </row>
    <row r="25" spans="1:29" x14ac:dyDescent="0.2">
      <c r="A25" s="30" t="s">
        <v>72</v>
      </c>
      <c r="H25" s="35">
        <v>4.4801600000000004E-3</v>
      </c>
      <c r="I25" s="35">
        <v>1.2101199999999999E-2</v>
      </c>
      <c r="J25" s="35">
        <v>3.1100799999999999E-3</v>
      </c>
      <c r="K25" s="35">
        <v>0.13313900000000001</v>
      </c>
      <c r="L25" s="35"/>
      <c r="M25" s="35"/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ht="18" customHeight="1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3" ht="38.25" x14ac:dyDescent="0.2">
      <c r="A33" s="45"/>
      <c r="B33" s="46" t="s">
        <v>7</v>
      </c>
      <c r="C33" s="47" t="s">
        <v>39</v>
      </c>
    </row>
    <row r="34" spans="1:3" x14ac:dyDescent="0.2">
      <c r="A34" s="36" t="str">
        <f>+A4</f>
        <v>a-AgrFood</v>
      </c>
      <c r="B34" s="40">
        <f>SUM(B16:B23,H22:H25)</f>
        <v>35.996191620000012</v>
      </c>
      <c r="C34" s="36">
        <f>+B34/B$40*100</f>
        <v>43.878457898970929</v>
      </c>
    </row>
    <row r="35" spans="1:3" x14ac:dyDescent="0.2">
      <c r="A35" s="36" t="str">
        <f t="shared" ref="A35:A39" si="0">+A5</f>
        <v>a-Energy</v>
      </c>
      <c r="B35" s="40">
        <f>SUM(C16:C23,I22:I25)</f>
        <v>0.78898789000000003</v>
      </c>
      <c r="C35" s="36">
        <f t="shared" ref="C35:C40" si="1">+B35/B$40*100</f>
        <v>0.96175651801252671</v>
      </c>
    </row>
    <row r="36" spans="1:3" x14ac:dyDescent="0.2">
      <c r="A36" s="36" t="str">
        <f t="shared" si="0"/>
        <v>a-Mach</v>
      </c>
      <c r="B36" s="40">
        <f>SUM(D16:D23,J22:J25)</f>
        <v>0.61818997990000002</v>
      </c>
      <c r="C36" s="36">
        <f t="shared" si="1"/>
        <v>0.75355813450933695</v>
      </c>
    </row>
    <row r="37" spans="1:3" x14ac:dyDescent="0.2">
      <c r="A37" s="36" t="str">
        <f t="shared" si="0"/>
        <v>a-OthrMfg</v>
      </c>
      <c r="B37" s="40">
        <f>SUM(E16:E23,K22:K25)</f>
        <v>7.6399696899999991</v>
      </c>
      <c r="C37" s="36">
        <f t="shared" si="1"/>
        <v>9.3129320993452023</v>
      </c>
    </row>
    <row r="38" spans="1:3" x14ac:dyDescent="0.2">
      <c r="A38" s="36" t="str">
        <f t="shared" si="0"/>
        <v>a-Const</v>
      </c>
      <c r="B38" s="40">
        <f>SUM(F16:F23,L22:L25)</f>
        <v>2.8424627989999998</v>
      </c>
      <c r="C38" s="36">
        <f t="shared" si="1"/>
        <v>3.4648911077030351</v>
      </c>
    </row>
    <row r="39" spans="1:3" x14ac:dyDescent="0.2">
      <c r="A39" s="36" t="str">
        <f t="shared" si="0"/>
        <v>a-OthrSer</v>
      </c>
      <c r="B39" s="40">
        <f>SUM(G16:G23,M22:M25)</f>
        <v>34.150334529999995</v>
      </c>
      <c r="C39" s="36">
        <f t="shared" si="1"/>
        <v>41.628404241458959</v>
      </c>
    </row>
    <row r="40" spans="1:3" x14ac:dyDescent="0.2">
      <c r="A40" s="36" t="s">
        <v>0</v>
      </c>
      <c r="B40" s="40">
        <f>SUM(B34:B39)</f>
        <v>82.036136508900015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>
        <v>4.2999299999999997E-2</v>
      </c>
      <c r="AC12" s="31">
        <v>2.6770800000000001</v>
      </c>
    </row>
    <row r="13" spans="1:29" ht="21.75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>
        <v>1.84599</v>
      </c>
      <c r="AC13" s="31">
        <v>33.200400000000002</v>
      </c>
    </row>
    <row r="14" spans="1:29" ht="18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>
        <v>2.8E-3</v>
      </c>
      <c r="AC14" s="31">
        <v>4.9729900000000002</v>
      </c>
    </row>
    <row r="15" spans="1:29" ht="16.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>
        <v>4.3288900000000003</v>
      </c>
      <c r="AC15" s="31">
        <v>61.945</v>
      </c>
    </row>
    <row r="16" spans="1:29" x14ac:dyDescent="0.2">
      <c r="A16" s="30" t="s">
        <v>63</v>
      </c>
      <c r="B16" s="35">
        <v>3.6617899999999999</v>
      </c>
      <c r="C16" s="35">
        <v>2.5399999999999999E-2</v>
      </c>
      <c r="D16" s="35"/>
      <c r="E16" s="35"/>
      <c r="F16" s="35"/>
      <c r="G16" s="35"/>
      <c r="AC16" s="31">
        <v>3.6871900000000002</v>
      </c>
    </row>
    <row r="17" spans="1:29" x14ac:dyDescent="0.2">
      <c r="A17" s="30" t="s">
        <v>64</v>
      </c>
      <c r="B17" s="35">
        <v>9.4829699999999999</v>
      </c>
      <c r="C17" s="35">
        <v>0.36699999999999999</v>
      </c>
      <c r="D17" s="35">
        <v>0.17698800000000001</v>
      </c>
      <c r="E17" s="35">
        <v>2.6009500000000001</v>
      </c>
      <c r="F17" s="35">
        <v>2.0281600000000002</v>
      </c>
      <c r="G17" s="35">
        <v>14.793799999999999</v>
      </c>
      <c r="AC17" s="31">
        <v>29.4499</v>
      </c>
    </row>
    <row r="18" spans="1:29" x14ac:dyDescent="0.2">
      <c r="A18" s="30" t="s">
        <v>65</v>
      </c>
      <c r="B18" s="35">
        <v>21.6538</v>
      </c>
      <c r="C18" s="35">
        <v>0.182</v>
      </c>
      <c r="D18" s="35">
        <v>0.34795500000000001</v>
      </c>
      <c r="E18" s="35">
        <v>2.9449399999999999</v>
      </c>
      <c r="F18" s="35">
        <v>0.94703400000000004</v>
      </c>
      <c r="G18" s="35">
        <v>20.335599999999999</v>
      </c>
      <c r="AC18" s="31">
        <v>46.411299999999997</v>
      </c>
    </row>
    <row r="19" spans="1:29" x14ac:dyDescent="0.2">
      <c r="A19" s="30" t="s">
        <v>66</v>
      </c>
      <c r="B19" s="35">
        <v>4.66E-4</v>
      </c>
      <c r="C19" s="35">
        <v>3.0000000000000001E-6</v>
      </c>
      <c r="D19" s="35"/>
      <c r="E19" s="35"/>
      <c r="F19" s="35"/>
      <c r="G19" s="35"/>
      <c r="AC19" s="31">
        <v>4.6900000000000002E-4</v>
      </c>
    </row>
    <row r="20" spans="1:29" x14ac:dyDescent="0.2">
      <c r="A20" s="30" t="s">
        <v>67</v>
      </c>
      <c r="B20" s="35">
        <v>0.12299599999999999</v>
      </c>
      <c r="C20" s="35">
        <v>4.7599900000000004E-3</v>
      </c>
      <c r="D20" s="35">
        <v>2.2899999999999999E-3</v>
      </c>
      <c r="E20" s="35">
        <v>3.3699699999999999E-2</v>
      </c>
      <c r="F20" s="35">
        <v>2.6299800000000002E-2</v>
      </c>
      <c r="G20" s="35">
        <v>0.19198899999999999</v>
      </c>
      <c r="AC20" s="31">
        <v>0.38203399999999998</v>
      </c>
    </row>
    <row r="21" spans="1:29" x14ac:dyDescent="0.2">
      <c r="A21" s="30" t="s">
        <v>68</v>
      </c>
      <c r="B21" s="35">
        <v>2.75946E-3</v>
      </c>
      <c r="C21" s="35">
        <v>2.3E-5</v>
      </c>
      <c r="D21" s="35">
        <v>4.3999899999999999E-5</v>
      </c>
      <c r="E21" s="35">
        <v>3.7499000000000001E-4</v>
      </c>
      <c r="F21" s="35">
        <v>1.20999E-4</v>
      </c>
      <c r="G21" s="35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49">
        <v>67.474000000000004</v>
      </c>
      <c r="C31" s="49">
        <v>1.85605</v>
      </c>
      <c r="D31" s="49">
        <v>1.2998099999999999</v>
      </c>
      <c r="E31" s="49">
        <v>19.052399999999999</v>
      </c>
      <c r="F31" s="49">
        <v>4.9410499999999997</v>
      </c>
      <c r="G31" s="49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7" x14ac:dyDescent="0.2">
      <c r="A33" s="50" t="s">
        <v>82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a-Mach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5.4276550967780173</v>
      </c>
      <c r="C35" s="48">
        <f t="shared" ref="C35:G35" si="1">+(C16+C19)/C$31*100</f>
        <v>1.3686592494814254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14.236544446749861</v>
      </c>
      <c r="C36" s="48">
        <f t="shared" si="2"/>
        <v>20.029632283613051</v>
      </c>
      <c r="D36" s="48">
        <f t="shared" si="2"/>
        <v>13.792631230718335</v>
      </c>
      <c r="E36" s="48">
        <f t="shared" si="2"/>
        <v>13.828439986563373</v>
      </c>
      <c r="F36" s="48">
        <f t="shared" si="2"/>
        <v>41.579417330324532</v>
      </c>
      <c r="G36" s="48">
        <f t="shared" si="2"/>
        <v>25.152930493616005</v>
      </c>
    </row>
    <row r="37" spans="1:7" x14ac:dyDescent="0.2">
      <c r="A37" s="51" t="s">
        <v>3</v>
      </c>
      <c r="B37" s="48">
        <f t="shared" ref="B37:G37" si="3">+(B18+B21)/B$31*100</f>
        <v>32.096154755905978</v>
      </c>
      <c r="C37" s="48">
        <f t="shared" si="3"/>
        <v>9.8070095094420946</v>
      </c>
      <c r="D37" s="48">
        <f t="shared" si="3"/>
        <v>26.773066825151371</v>
      </c>
      <c r="E37" s="48">
        <f t="shared" si="3"/>
        <v>15.459023482605867</v>
      </c>
      <c r="F37" s="48">
        <f t="shared" si="3"/>
        <v>19.169103712773602</v>
      </c>
      <c r="G37" s="48">
        <f t="shared" si="3"/>
        <v>34.136678930557402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>
        <v>4.2999299999999997E-2</v>
      </c>
      <c r="AC12" s="31">
        <v>2.6770800000000001</v>
      </c>
    </row>
    <row r="13" spans="1:29" ht="12.75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>
        <v>1.84599</v>
      </c>
      <c r="AC13" s="31">
        <v>33.200400000000002</v>
      </c>
    </row>
    <row r="14" spans="1:29" ht="14.25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>
        <v>2.8E-3</v>
      </c>
      <c r="AC14" s="31">
        <v>4.9729900000000002</v>
      </c>
    </row>
    <row r="15" spans="1:29" ht="16.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>
        <v>4.3288900000000003</v>
      </c>
      <c r="AC15" s="31">
        <v>61.945</v>
      </c>
    </row>
    <row r="16" spans="1:29" x14ac:dyDescent="0.2">
      <c r="A16" s="30" t="s">
        <v>63</v>
      </c>
      <c r="B16" s="35">
        <v>3.6617899999999999</v>
      </c>
      <c r="C16" s="35">
        <v>2.5399999999999999E-2</v>
      </c>
      <c r="D16" s="35"/>
      <c r="E16" s="35"/>
      <c r="F16" s="35"/>
      <c r="G16" s="35"/>
      <c r="AC16" s="31">
        <v>3.6871900000000002</v>
      </c>
    </row>
    <row r="17" spans="1:29" x14ac:dyDescent="0.2">
      <c r="A17" s="30" t="s">
        <v>64</v>
      </c>
      <c r="B17" s="35">
        <v>9.4829699999999999</v>
      </c>
      <c r="C17" s="35">
        <v>0.36699999999999999</v>
      </c>
      <c r="D17" s="35">
        <v>0.17698800000000001</v>
      </c>
      <c r="E17" s="35">
        <v>2.6009500000000001</v>
      </c>
      <c r="F17" s="35">
        <v>2.0281600000000002</v>
      </c>
      <c r="G17" s="35">
        <v>14.793799999999999</v>
      </c>
      <c r="AC17" s="31">
        <v>29.4499</v>
      </c>
    </row>
    <row r="18" spans="1:29" x14ac:dyDescent="0.2">
      <c r="A18" s="30" t="s">
        <v>65</v>
      </c>
      <c r="B18" s="35">
        <v>21.6538</v>
      </c>
      <c r="C18" s="35">
        <v>0.182</v>
      </c>
      <c r="D18" s="35">
        <v>0.34795500000000001</v>
      </c>
      <c r="E18" s="35">
        <v>2.9449399999999999</v>
      </c>
      <c r="F18" s="35">
        <v>0.94703400000000004</v>
      </c>
      <c r="G18" s="35">
        <v>20.335599999999999</v>
      </c>
      <c r="AC18" s="31">
        <v>46.411299999999997</v>
      </c>
    </row>
    <row r="19" spans="1:29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ht="14.25" customHeight="1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99.311128528771235</v>
      </c>
      <c r="C35" s="36">
        <f>+B17/SUM($B17:$G17)*100</f>
        <v>32.200382018690213</v>
      </c>
      <c r="D35" s="36">
        <f>B18/SUM($B18:$G18)*100</f>
        <v>46.656280840395674</v>
      </c>
    </row>
    <row r="36" spans="1:4" x14ac:dyDescent="0.2">
      <c r="A36" s="36" t="str">
        <f t="shared" ref="A36:A40" si="0">+A5</f>
        <v>a-Energy</v>
      </c>
      <c r="B36" s="36">
        <f>+C16/SUM($B16:$G16)*100</f>
        <v>0.6888714712287678</v>
      </c>
      <c r="C36" s="36">
        <f>+C17/SUM($B17:$G17)*100</f>
        <v>1.2461855516635933</v>
      </c>
      <c r="D36" s="36">
        <f>C18/SUM($B18:$G18)*100</f>
        <v>0.39214563323536805</v>
      </c>
    </row>
    <row r="37" spans="1:4" x14ac:dyDescent="0.2">
      <c r="A37" s="36" t="str">
        <f t="shared" si="0"/>
        <v>a-Mach</v>
      </c>
      <c r="B37" s="36">
        <v>0</v>
      </c>
      <c r="C37" s="36">
        <f>+D17/SUM($B17:$G17)*100</f>
        <v>0.60098062239192396</v>
      </c>
      <c r="D37" s="36">
        <f>D18/SUM($B18:$G18)*100</f>
        <v>0.74971996600226654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8.8317883122600094</v>
      </c>
      <c r="D38" s="36">
        <f>E18/SUM($B18:$G18)*100</f>
        <v>6.3453041820888174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6.8868220394060859</v>
      </c>
      <c r="D39" s="36">
        <f>F18/SUM($B18:$G18)*100</f>
        <v>2.0405233386012287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50.233841455588191</v>
      </c>
      <c r="D40" s="36">
        <f>G18/SUM($B18:$G18)*100</f>
        <v>43.81602603967665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100.00000000000001</v>
      </c>
      <c r="D41" s="48">
        <f t="shared" ref="D41" si="2">SUM(D35:D40)</f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 s="35">
        <v>22.817</v>
      </c>
      <c r="C10" s="35">
        <v>1.3100000000000001E-4</v>
      </c>
      <c r="D10" s="35">
        <v>5.7277799999999997E-2</v>
      </c>
      <c r="E10" s="35">
        <v>2.1540400000000002</v>
      </c>
      <c r="F10" s="35">
        <v>1.1150000000000001E-3</v>
      </c>
      <c r="G10" s="35">
        <v>9.8623700000000003</v>
      </c>
      <c r="Y10" s="35">
        <v>32.667999999999999</v>
      </c>
      <c r="Z10" s="35">
        <v>1.014E-2</v>
      </c>
      <c r="AA10" s="35">
        <v>2.4075000000000002</v>
      </c>
      <c r="AB10" s="35">
        <v>3.64391</v>
      </c>
      <c r="AC10" s="31">
        <v>73.621399999999994</v>
      </c>
    </row>
    <row r="11" spans="1:29" x14ac:dyDescent="0.2">
      <c r="A11" s="30" t="s">
        <v>58</v>
      </c>
      <c r="B11" s="35">
        <v>0.115496</v>
      </c>
      <c r="C11" s="35">
        <v>0.38488600000000001</v>
      </c>
      <c r="D11" s="35">
        <v>3.8140399999999998E-2</v>
      </c>
      <c r="E11" s="35">
        <v>0.81728599999999996</v>
      </c>
      <c r="F11" s="35">
        <v>9.3993099999999996E-2</v>
      </c>
      <c r="G11" s="35">
        <v>1.59901</v>
      </c>
      <c r="Y11" s="35">
        <v>1.28165</v>
      </c>
      <c r="Z11" s="35">
        <v>1.8E-5</v>
      </c>
      <c r="AA11" s="35">
        <v>0.119579</v>
      </c>
      <c r="AB11" s="35">
        <v>0.25999800000000001</v>
      </c>
      <c r="AC11" s="31">
        <v>4.7100600000000004</v>
      </c>
    </row>
    <row r="12" spans="1:29" x14ac:dyDescent="0.2">
      <c r="A12" s="30" t="s">
        <v>59</v>
      </c>
      <c r="B12" s="35">
        <v>0.57647999999999999</v>
      </c>
      <c r="C12" s="35">
        <v>0.10975600000000001</v>
      </c>
      <c r="D12" s="35">
        <v>0.24234700000000001</v>
      </c>
      <c r="E12" s="35">
        <v>0.37733800000000001</v>
      </c>
      <c r="F12" s="35">
        <v>0.109306</v>
      </c>
      <c r="G12" s="35">
        <v>0.46562199999999998</v>
      </c>
      <c r="Y12" s="35">
        <v>0.31703399999999998</v>
      </c>
      <c r="Z12" s="35">
        <v>2.5999999999999998E-5</v>
      </c>
      <c r="AA12" s="35">
        <v>0.43617499999999998</v>
      </c>
      <c r="AB12" s="35">
        <v>4.2999299999999997E-2</v>
      </c>
      <c r="AC12" s="31">
        <v>2.6770800000000001</v>
      </c>
    </row>
    <row r="13" spans="1:29" ht="15" customHeight="1" x14ac:dyDescent="0.2">
      <c r="A13" s="30" t="s">
        <v>60</v>
      </c>
      <c r="B13" s="35">
        <v>5.0341199999999997</v>
      </c>
      <c r="C13" s="35">
        <v>0.44160199999999999</v>
      </c>
      <c r="D13" s="35">
        <v>0.36335200000000001</v>
      </c>
      <c r="E13" s="35">
        <v>7.7819099999999999</v>
      </c>
      <c r="F13" s="35">
        <v>1.5154000000000001</v>
      </c>
      <c r="G13" s="35">
        <v>3.7970600000000001</v>
      </c>
      <c r="Y13" s="35">
        <v>10.634399999999999</v>
      </c>
      <c r="Z13" s="35">
        <v>2.1940000000000002E-3</v>
      </c>
      <c r="AA13" s="35">
        <v>1.7843599999999999</v>
      </c>
      <c r="AB13" s="35">
        <v>1.84599</v>
      </c>
      <c r="AC13" s="31">
        <v>33.200400000000002</v>
      </c>
    </row>
    <row r="14" spans="1:29" ht="13.5" customHeight="1" x14ac:dyDescent="0.2">
      <c r="A14" s="30" t="s">
        <v>61</v>
      </c>
      <c r="B14" s="35">
        <v>1.9803000000000001E-2</v>
      </c>
      <c r="C14" s="35">
        <v>4.6109999999999996E-3</v>
      </c>
      <c r="D14" s="35">
        <v>1.47E-3</v>
      </c>
      <c r="E14" s="35">
        <v>1.8828000000000001E-2</v>
      </c>
      <c r="F14" s="35">
        <v>5.9290200000000001E-2</v>
      </c>
      <c r="G14" s="35">
        <v>0.67145200000000005</v>
      </c>
      <c r="Y14" s="35">
        <v>1.4389000000000001E-2</v>
      </c>
      <c r="Z14" s="35">
        <v>5.3509999999999999E-3</v>
      </c>
      <c r="AA14" s="35">
        <v>4.1749999999999998</v>
      </c>
      <c r="AB14" s="35">
        <v>2.8E-3</v>
      </c>
      <c r="AC14" s="31">
        <v>4.9729900000000002</v>
      </c>
    </row>
    <row r="15" spans="1:29" ht="14.25" customHeight="1" x14ac:dyDescent="0.2">
      <c r="A15" s="30" t="s">
        <v>62</v>
      </c>
      <c r="B15" s="35">
        <v>5.77034</v>
      </c>
      <c r="C15" s="35">
        <v>0.418881</v>
      </c>
      <c r="D15" s="35">
        <v>0.12804399999999999</v>
      </c>
      <c r="E15" s="35">
        <v>3.0800299999999998</v>
      </c>
      <c r="F15" s="35">
        <v>0.31933099999999998</v>
      </c>
      <c r="G15" s="35">
        <v>9.0360999999999994</v>
      </c>
      <c r="Y15" s="35">
        <v>20.671299999999999</v>
      </c>
      <c r="Z15" s="35">
        <v>10.366099999999999</v>
      </c>
      <c r="AA15" s="35">
        <v>7.8261099999999999</v>
      </c>
      <c r="AB15" s="35">
        <v>4.3288900000000003</v>
      </c>
      <c r="AC15" s="31">
        <v>61.945</v>
      </c>
    </row>
    <row r="16" spans="1:29" x14ac:dyDescent="0.2">
      <c r="A16" s="30" t="s">
        <v>63</v>
      </c>
      <c r="B16">
        <v>3.6617899999999999</v>
      </c>
      <c r="C16">
        <v>2.5399999999999999E-2</v>
      </c>
      <c r="AC16" s="31">
        <v>3.6871900000000002</v>
      </c>
    </row>
    <row r="17" spans="1:29" x14ac:dyDescent="0.2">
      <c r="A17" s="30" t="s">
        <v>64</v>
      </c>
      <c r="B17">
        <v>9.4829699999999999</v>
      </c>
      <c r="C17">
        <v>0.36699999999999999</v>
      </c>
      <c r="D17">
        <v>0.17698800000000001</v>
      </c>
      <c r="E17">
        <v>2.6009500000000001</v>
      </c>
      <c r="F17">
        <v>2.0281600000000002</v>
      </c>
      <c r="G17">
        <v>14.793799999999999</v>
      </c>
      <c r="AC17" s="31">
        <v>29.4499</v>
      </c>
    </row>
    <row r="18" spans="1:29" x14ac:dyDescent="0.2">
      <c r="A18" s="30" t="s">
        <v>65</v>
      </c>
      <c r="B18">
        <v>21.6538</v>
      </c>
      <c r="C18">
        <v>0.182</v>
      </c>
      <c r="D18">
        <v>0.34795500000000001</v>
      </c>
      <c r="E18">
        <v>2.9449399999999999</v>
      </c>
      <c r="F18">
        <v>0.94703400000000004</v>
      </c>
      <c r="G18">
        <v>20.335599999999999</v>
      </c>
      <c r="AC18" s="31">
        <v>46.411299999999997</v>
      </c>
    </row>
    <row r="19" spans="1:29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44.57140938833524</v>
      </c>
      <c r="C34" s="50">
        <f>+Y10/SUM(Y$10:Y$15)*100</f>
        <v>49.808823495554513</v>
      </c>
      <c r="D34" s="50">
        <f t="shared" ref="D34:E39" si="0">+Z10/SUM(Z$10:Z$15)*100</f>
        <v>9.7651839220387782E-2</v>
      </c>
      <c r="E34" s="50">
        <f t="shared" si="0"/>
        <v>14.374229344277214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3.8945914059473674</v>
      </c>
      <c r="C35" s="50">
        <f t="shared" ref="C35:C39" si="3">+Y11/SUM(Y$10:Y$15)*100</f>
        <v>1.9541287692260756</v>
      </c>
      <c r="D35" s="50">
        <f t="shared" si="0"/>
        <v>1.7334646015453454E-4</v>
      </c>
      <c r="E35" s="50">
        <f t="shared" si="0"/>
        <v>0.71395886635901351</v>
      </c>
    </row>
    <row r="36" spans="1:5" x14ac:dyDescent="0.2">
      <c r="A36" s="36" t="str">
        <f t="shared" si="1"/>
        <v>c-Mach</v>
      </c>
      <c r="B36" s="50">
        <f t="shared" si="2"/>
        <v>2.402620939761182</v>
      </c>
      <c r="C36" s="50">
        <f t="shared" si="3"/>
        <v>0.48338100122718347</v>
      </c>
      <c r="D36" s="50">
        <f t="shared" si="0"/>
        <v>2.5038933133432765E-4</v>
      </c>
      <c r="E36" s="50">
        <f t="shared" si="0"/>
        <v>2.6042282385213342</v>
      </c>
    </row>
    <row r="37" spans="1:5" x14ac:dyDescent="0.2">
      <c r="A37" s="36" t="str">
        <f t="shared" si="1"/>
        <v>c-OthrMfg</v>
      </c>
      <c r="B37" s="50">
        <f t="shared" si="2"/>
        <v>24.185827260027636</v>
      </c>
      <c r="C37" s="50">
        <f t="shared" si="3"/>
        <v>16.214244905752569</v>
      </c>
      <c r="D37" s="50">
        <f t="shared" si="0"/>
        <v>2.112900742105827E-2</v>
      </c>
      <c r="E37" s="50">
        <f t="shared" si="0"/>
        <v>10.653707112255239</v>
      </c>
    </row>
    <row r="38" spans="1:5" ht="14.25" customHeight="1" x14ac:dyDescent="0.2">
      <c r="A38" s="36" t="str">
        <f t="shared" si="1"/>
        <v>c-Const</v>
      </c>
      <c r="B38" s="50">
        <f t="shared" si="2"/>
        <v>0.99057526614085234</v>
      </c>
      <c r="C38" s="50">
        <f t="shared" si="3"/>
        <v>2.1938874778913122E-2</v>
      </c>
      <c r="D38" s="50">
        <f t="shared" si="0"/>
        <v>5.1532050460384123E-2</v>
      </c>
      <c r="E38" s="50">
        <f t="shared" si="0"/>
        <v>24.92727207159184</v>
      </c>
    </row>
    <row r="39" spans="1:5" x14ac:dyDescent="0.2">
      <c r="A39" s="36" t="str">
        <f t="shared" si="1"/>
        <v>c-OthrSer</v>
      </c>
      <c r="B39" s="50">
        <f t="shared" si="2"/>
        <v>23.954975739787699</v>
      </c>
      <c r="C39" s="50">
        <f t="shared" si="3"/>
        <v>31.517482953460757</v>
      </c>
      <c r="D39" s="50">
        <f t="shared" si="0"/>
        <v>99.829263367106691</v>
      </c>
      <c r="E39" s="50">
        <f t="shared" si="0"/>
        <v>46.72660436699536</v>
      </c>
    </row>
    <row r="40" spans="1:5" x14ac:dyDescent="0.2">
      <c r="A40" s="51" t="s">
        <v>0</v>
      </c>
      <c r="B40" s="48">
        <f>SUM(B34:B39)</f>
        <v>99.999999999999986</v>
      </c>
      <c r="C40" s="48">
        <f t="shared" ref="C40:E40" si="4">SUM(C34:C39)</f>
        <v>100.00000000000001</v>
      </c>
      <c r="D40" s="48">
        <f t="shared" si="4"/>
        <v>100.00000000000001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 s="35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 s="35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 s="35">
        <v>4.2999299999999997E-2</v>
      </c>
      <c r="AC12" s="31">
        <v>2.6770800000000001</v>
      </c>
    </row>
    <row r="13" spans="1:29" ht="15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 s="35">
        <v>1.84599</v>
      </c>
      <c r="AC13" s="31">
        <v>33.200400000000002</v>
      </c>
    </row>
    <row r="14" spans="1:29" ht="13.5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 s="35">
        <v>2.8E-3</v>
      </c>
      <c r="AC14" s="31">
        <v>4.9729900000000002</v>
      </c>
    </row>
    <row r="15" spans="1:29" ht="16.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 s="35">
        <v>4.3288900000000003</v>
      </c>
      <c r="AC15" s="31">
        <v>61.945</v>
      </c>
    </row>
    <row r="16" spans="1:29" x14ac:dyDescent="0.2">
      <c r="A16" s="30" t="s">
        <v>63</v>
      </c>
      <c r="B16">
        <v>3.6617899999999999</v>
      </c>
      <c r="C16">
        <v>2.5399999999999999E-2</v>
      </c>
      <c r="AC16" s="31">
        <v>3.6871900000000002</v>
      </c>
    </row>
    <row r="17" spans="1:29" x14ac:dyDescent="0.2">
      <c r="A17" s="30" t="s">
        <v>64</v>
      </c>
      <c r="B17">
        <v>9.4829699999999999</v>
      </c>
      <c r="C17">
        <v>0.36699999999999999</v>
      </c>
      <c r="D17">
        <v>0.17698800000000001</v>
      </c>
      <c r="E17">
        <v>2.6009500000000001</v>
      </c>
      <c r="F17">
        <v>2.0281600000000002</v>
      </c>
      <c r="G17">
        <v>14.793799999999999</v>
      </c>
      <c r="AC17" s="31">
        <v>29.4499</v>
      </c>
    </row>
    <row r="18" spans="1:29" x14ac:dyDescent="0.2">
      <c r="A18" s="30" t="s">
        <v>65</v>
      </c>
      <c r="B18">
        <v>21.6538</v>
      </c>
      <c r="C18">
        <v>0.182</v>
      </c>
      <c r="D18">
        <v>0.34795500000000001</v>
      </c>
      <c r="E18">
        <v>2.9449399999999999</v>
      </c>
      <c r="F18">
        <v>0.94703400000000004</v>
      </c>
      <c r="G18">
        <v>20.335599999999999</v>
      </c>
      <c r="AC18" s="31">
        <v>46.411299999999997</v>
      </c>
    </row>
    <row r="19" spans="1:29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>
        <v>4.4801600000000004E-3</v>
      </c>
      <c r="I25">
        <v>1.2101199999999999E-2</v>
      </c>
      <c r="J25">
        <v>3.1100799999999999E-3</v>
      </c>
      <c r="K25">
        <v>0.13313900000000001</v>
      </c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ht="15.75" customHeight="1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 s="35">
        <v>3.2920600000000002</v>
      </c>
      <c r="I30" s="35">
        <v>2.56121</v>
      </c>
      <c r="J30" s="35">
        <v>1.2282599999999999</v>
      </c>
      <c r="K30" s="35">
        <v>11.331</v>
      </c>
      <c r="L30" s="35">
        <v>3.2099999999999997E-2</v>
      </c>
      <c r="M30" s="35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33">
        <v>67.474000000000004</v>
      </c>
      <c r="C31" s="33">
        <v>1.85605</v>
      </c>
      <c r="D31" s="33">
        <v>1.2998099999999999</v>
      </c>
      <c r="E31" s="33">
        <v>19.052399999999999</v>
      </c>
      <c r="F31" s="33">
        <v>4.9410499999999997</v>
      </c>
      <c r="G31" s="33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15.821385009174508</v>
      </c>
      <c r="C34" s="36">
        <f>+AB10/SUM(AB$10:AB$15)*100</f>
        <v>35.990701566670282</v>
      </c>
    </row>
    <row r="35" spans="1:3" x14ac:dyDescent="0.2">
      <c r="A35" s="36" t="str">
        <f t="shared" ref="A35:A39" si="0">+A11</f>
        <v>c-Energy</v>
      </c>
      <c r="B35" s="48">
        <f>+I30/SUM($H30:$M30)*100</f>
        <v>12.3089765980413</v>
      </c>
      <c r="C35" s="36">
        <f t="shared" ref="C35:C39" si="1">+AB11/SUM(AB$10:AB$15)*100</f>
        <v>2.5679861538652546</v>
      </c>
    </row>
    <row r="36" spans="1:3" x14ac:dyDescent="0.2">
      <c r="A36" s="36" t="str">
        <f t="shared" si="0"/>
        <v>c-Mach</v>
      </c>
      <c r="B36" s="48">
        <f>+J30/SUM($H30:$M30)*100</f>
        <v>5.9029222891954207</v>
      </c>
      <c r="C36" s="36">
        <f t="shared" si="1"/>
        <v>0.42470175549772771</v>
      </c>
    </row>
    <row r="37" spans="1:3" x14ac:dyDescent="0.2">
      <c r="A37" s="36" t="str">
        <f t="shared" si="0"/>
        <v>c-OthrMfg</v>
      </c>
      <c r="B37" s="48">
        <f>+K30/SUM($H30:$M30)*100</f>
        <v>54.455907103441717</v>
      </c>
      <c r="C37" s="36">
        <f t="shared" si="1"/>
        <v>18.232743175615663</v>
      </c>
    </row>
    <row r="38" spans="1:3" x14ac:dyDescent="0.2">
      <c r="A38" s="36" t="str">
        <f t="shared" si="0"/>
        <v>c-Const</v>
      </c>
      <c r="B38" s="48">
        <f>+L30/SUM($H30:$M30)*100</f>
        <v>0.15427011014213035</v>
      </c>
      <c r="C38" s="36">
        <f t="shared" si="1"/>
        <v>2.7655448237381485E-2</v>
      </c>
    </row>
    <row r="39" spans="1:3" x14ac:dyDescent="0.2">
      <c r="A39" s="36" t="str">
        <f t="shared" si="0"/>
        <v>c-OthrSer</v>
      </c>
      <c r="B39" s="48">
        <f>+M30/SUM($H30:$M30)*100</f>
        <v>11.356538890004932</v>
      </c>
      <c r="C39" s="36">
        <f t="shared" si="1"/>
        <v>42.756211900113698</v>
      </c>
    </row>
    <row r="40" spans="1:3" x14ac:dyDescent="0.2">
      <c r="A40" s="36" t="s">
        <v>0</v>
      </c>
      <c r="B40" s="48">
        <f>SUM(B34:B39)</f>
        <v>100.00000000000001</v>
      </c>
      <c r="C40" s="48">
        <f>SUM(C34:C39)</f>
        <v>100.00000000000001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E35" sqref="E35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83</v>
      </c>
      <c r="B1" s="20" t="s">
        <v>78</v>
      </c>
      <c r="C1" s="20"/>
      <c r="D1" s="20"/>
      <c r="E1" s="20" t="s">
        <v>79</v>
      </c>
      <c r="F1" s="20"/>
      <c r="G1" s="20" t="s">
        <v>80</v>
      </c>
      <c r="H1" s="20"/>
      <c r="I1" s="20"/>
      <c r="J1" s="11" t="s">
        <v>37</v>
      </c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75</v>
      </c>
      <c r="R2" s="66"/>
      <c r="S2" s="66"/>
      <c r="T2" s="18" t="s">
        <v>33</v>
      </c>
      <c r="U2" s="9" t="s">
        <v>76</v>
      </c>
      <c r="V2" s="9" t="s">
        <v>12</v>
      </c>
      <c r="W2" s="9" t="s">
        <v>13</v>
      </c>
      <c r="X2" s="9" t="s">
        <v>77</v>
      </c>
      <c r="Y2" s="9" t="s">
        <v>8</v>
      </c>
      <c r="Z2" s="9" t="s">
        <v>4</v>
      </c>
      <c r="AA2" s="9" t="s">
        <v>74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  <c r="H3" t="s">
        <v>57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  <c r="N3" t="s">
        <v>63</v>
      </c>
      <c r="O3" t="s">
        <v>64</v>
      </c>
      <c r="P3" t="s">
        <v>65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34</v>
      </c>
      <c r="Y3" t="s">
        <v>35</v>
      </c>
      <c r="Z3" t="s">
        <v>73</v>
      </c>
      <c r="AA3" t="s">
        <v>74</v>
      </c>
      <c r="AB3" t="s">
        <v>36</v>
      </c>
      <c r="AC3" s="31" t="s">
        <v>42</v>
      </c>
    </row>
    <row r="4" spans="1:29" x14ac:dyDescent="0.2">
      <c r="A4" s="30" t="s">
        <v>51</v>
      </c>
      <c r="H4">
        <v>67.474000000000004</v>
      </c>
      <c r="AC4" s="31">
        <v>67.474000000000004</v>
      </c>
    </row>
    <row r="5" spans="1:29" ht="12.75" customHeight="1" x14ac:dyDescent="0.2">
      <c r="A5" s="30" t="s">
        <v>52</v>
      </c>
      <c r="I5">
        <v>1.85605</v>
      </c>
      <c r="AC5" s="31">
        <v>1.85605</v>
      </c>
    </row>
    <row r="6" spans="1:29" x14ac:dyDescent="0.2">
      <c r="A6" s="30" t="s">
        <v>53</v>
      </c>
      <c r="J6">
        <v>1.2998099999999999</v>
      </c>
      <c r="AC6" s="31">
        <v>1.2998099999999999</v>
      </c>
    </row>
    <row r="7" spans="1:29" x14ac:dyDescent="0.2">
      <c r="A7" s="30" t="s">
        <v>54</v>
      </c>
      <c r="K7">
        <v>19.052399999999999</v>
      </c>
      <c r="AC7" s="31">
        <v>19.052399999999999</v>
      </c>
    </row>
    <row r="8" spans="1:29" x14ac:dyDescent="0.2">
      <c r="A8" s="30" t="s">
        <v>55</v>
      </c>
      <c r="L8">
        <v>4.9410499999999997</v>
      </c>
      <c r="AC8" s="31">
        <v>4.9410499999999997</v>
      </c>
    </row>
    <row r="9" spans="1:29" x14ac:dyDescent="0.2">
      <c r="A9" s="30" t="s">
        <v>56</v>
      </c>
      <c r="M9">
        <v>59.578699999999998</v>
      </c>
      <c r="AC9" s="31">
        <v>59.578699999999998</v>
      </c>
    </row>
    <row r="10" spans="1:29" x14ac:dyDescent="0.2">
      <c r="A10" s="30" t="s">
        <v>57</v>
      </c>
      <c r="B10">
        <v>22.817</v>
      </c>
      <c r="C10">
        <v>1.3100000000000001E-4</v>
      </c>
      <c r="D10">
        <v>5.7277799999999997E-2</v>
      </c>
      <c r="E10">
        <v>2.1540400000000002</v>
      </c>
      <c r="F10">
        <v>1.1150000000000001E-3</v>
      </c>
      <c r="G10">
        <v>9.8623700000000003</v>
      </c>
      <c r="Y10">
        <v>32.667999999999999</v>
      </c>
      <c r="Z10">
        <v>1.014E-2</v>
      </c>
      <c r="AA10">
        <v>2.4075000000000002</v>
      </c>
      <c r="AB10" s="35">
        <v>3.64391</v>
      </c>
      <c r="AC10" s="31">
        <v>73.621399999999994</v>
      </c>
    </row>
    <row r="11" spans="1:29" x14ac:dyDescent="0.2">
      <c r="A11" s="30" t="s">
        <v>58</v>
      </c>
      <c r="B11">
        <v>0.115496</v>
      </c>
      <c r="C11">
        <v>0.38488600000000001</v>
      </c>
      <c r="D11">
        <v>3.8140399999999998E-2</v>
      </c>
      <c r="E11">
        <v>0.81728599999999996</v>
      </c>
      <c r="F11">
        <v>9.3993099999999996E-2</v>
      </c>
      <c r="G11">
        <v>1.59901</v>
      </c>
      <c r="Y11">
        <v>1.28165</v>
      </c>
      <c r="Z11">
        <v>1.8E-5</v>
      </c>
      <c r="AA11">
        <v>0.119579</v>
      </c>
      <c r="AB11" s="35">
        <v>0.25999800000000001</v>
      </c>
      <c r="AC11" s="31">
        <v>4.7100600000000004</v>
      </c>
    </row>
    <row r="12" spans="1:29" x14ac:dyDescent="0.2">
      <c r="A12" s="30" t="s">
        <v>59</v>
      </c>
      <c r="B12">
        <v>0.57647999999999999</v>
      </c>
      <c r="C12">
        <v>0.10975600000000001</v>
      </c>
      <c r="D12">
        <v>0.24234700000000001</v>
      </c>
      <c r="E12">
        <v>0.37733800000000001</v>
      </c>
      <c r="F12">
        <v>0.109306</v>
      </c>
      <c r="G12">
        <v>0.46562199999999998</v>
      </c>
      <c r="Y12">
        <v>0.31703399999999998</v>
      </c>
      <c r="Z12">
        <v>2.5999999999999998E-5</v>
      </c>
      <c r="AA12">
        <v>0.43617499999999998</v>
      </c>
      <c r="AB12" s="35">
        <v>4.2999299999999997E-2</v>
      </c>
      <c r="AC12" s="31">
        <v>2.6770800000000001</v>
      </c>
    </row>
    <row r="13" spans="1:29" ht="21.75" customHeight="1" x14ac:dyDescent="0.2">
      <c r="A13" s="30" t="s">
        <v>60</v>
      </c>
      <c r="B13">
        <v>5.0341199999999997</v>
      </c>
      <c r="C13">
        <v>0.44160199999999999</v>
      </c>
      <c r="D13">
        <v>0.36335200000000001</v>
      </c>
      <c r="E13">
        <v>7.7819099999999999</v>
      </c>
      <c r="F13">
        <v>1.5154000000000001</v>
      </c>
      <c r="G13">
        <v>3.7970600000000001</v>
      </c>
      <c r="Y13">
        <v>10.634399999999999</v>
      </c>
      <c r="Z13">
        <v>2.1940000000000002E-3</v>
      </c>
      <c r="AA13">
        <v>1.7843599999999999</v>
      </c>
      <c r="AB13" s="35">
        <v>1.84599</v>
      </c>
      <c r="AC13" s="31">
        <v>33.200400000000002</v>
      </c>
    </row>
    <row r="14" spans="1:29" ht="18" customHeight="1" x14ac:dyDescent="0.2">
      <c r="A14" s="30" t="s">
        <v>61</v>
      </c>
      <c r="B14">
        <v>1.9803000000000001E-2</v>
      </c>
      <c r="C14">
        <v>4.6109999999999996E-3</v>
      </c>
      <c r="D14">
        <v>1.47E-3</v>
      </c>
      <c r="E14">
        <v>1.8828000000000001E-2</v>
      </c>
      <c r="F14">
        <v>5.9290200000000001E-2</v>
      </c>
      <c r="G14">
        <v>0.67145200000000005</v>
      </c>
      <c r="Y14">
        <v>1.4389000000000001E-2</v>
      </c>
      <c r="Z14">
        <v>5.3509999999999999E-3</v>
      </c>
      <c r="AA14">
        <v>4.1749999999999998</v>
      </c>
      <c r="AB14" s="35">
        <v>2.8E-3</v>
      </c>
      <c r="AC14" s="31">
        <v>4.9729900000000002</v>
      </c>
    </row>
    <row r="15" spans="1:29" ht="16.5" customHeight="1" x14ac:dyDescent="0.2">
      <c r="A15" s="30" t="s">
        <v>62</v>
      </c>
      <c r="B15">
        <v>5.77034</v>
      </c>
      <c r="C15">
        <v>0.418881</v>
      </c>
      <c r="D15">
        <v>0.12804399999999999</v>
      </c>
      <c r="E15">
        <v>3.0800299999999998</v>
      </c>
      <c r="F15">
        <v>0.31933099999999998</v>
      </c>
      <c r="G15">
        <v>9.0360999999999994</v>
      </c>
      <c r="Y15">
        <v>20.671299999999999</v>
      </c>
      <c r="Z15">
        <v>10.366099999999999</v>
      </c>
      <c r="AA15">
        <v>7.8261099999999999</v>
      </c>
      <c r="AB15" s="35">
        <v>4.3288900000000003</v>
      </c>
      <c r="AC15" s="31">
        <v>61.945</v>
      </c>
    </row>
    <row r="16" spans="1:29" x14ac:dyDescent="0.2">
      <c r="A16" s="30" t="s">
        <v>63</v>
      </c>
      <c r="B16">
        <v>3.6617899999999999</v>
      </c>
      <c r="C16">
        <v>2.5399999999999999E-2</v>
      </c>
      <c r="AC16" s="31">
        <v>3.6871900000000002</v>
      </c>
    </row>
    <row r="17" spans="1:29" x14ac:dyDescent="0.2">
      <c r="A17" s="30" t="s">
        <v>64</v>
      </c>
      <c r="B17">
        <v>9.4829699999999999</v>
      </c>
      <c r="C17">
        <v>0.36699999999999999</v>
      </c>
      <c r="D17">
        <v>0.17698800000000001</v>
      </c>
      <c r="E17">
        <v>2.6009500000000001</v>
      </c>
      <c r="F17">
        <v>2.0281600000000002</v>
      </c>
      <c r="G17">
        <v>14.793799999999999</v>
      </c>
      <c r="AC17" s="31">
        <v>29.4499</v>
      </c>
    </row>
    <row r="18" spans="1:29" x14ac:dyDescent="0.2">
      <c r="A18" s="30" t="s">
        <v>65</v>
      </c>
      <c r="B18">
        <v>21.6538</v>
      </c>
      <c r="C18">
        <v>0.182</v>
      </c>
      <c r="D18">
        <v>0.34795500000000001</v>
      </c>
      <c r="E18">
        <v>2.9449399999999999</v>
      </c>
      <c r="F18">
        <v>0.94703400000000004</v>
      </c>
      <c r="G18">
        <v>20.335599999999999</v>
      </c>
      <c r="AC18" s="31">
        <v>46.411299999999997</v>
      </c>
    </row>
    <row r="19" spans="1:29" x14ac:dyDescent="0.2">
      <c r="A19" s="30" t="s">
        <v>66</v>
      </c>
      <c r="B19">
        <v>4.66E-4</v>
      </c>
      <c r="C19">
        <v>3.0000000000000001E-6</v>
      </c>
      <c r="AC19" s="31">
        <v>4.6900000000000002E-4</v>
      </c>
    </row>
    <row r="20" spans="1:29" x14ac:dyDescent="0.2">
      <c r="A20" s="30" t="s">
        <v>67</v>
      </c>
      <c r="B20">
        <v>0.12299599999999999</v>
      </c>
      <c r="C20">
        <v>4.7599900000000004E-3</v>
      </c>
      <c r="D20">
        <v>2.2899999999999999E-3</v>
      </c>
      <c r="E20">
        <v>3.3699699999999999E-2</v>
      </c>
      <c r="F20">
        <v>2.6299800000000002E-2</v>
      </c>
      <c r="G20">
        <v>0.19198899999999999</v>
      </c>
      <c r="AC20" s="31">
        <v>0.38203399999999998</v>
      </c>
    </row>
    <row r="21" spans="1:29" x14ac:dyDescent="0.2">
      <c r="A21" s="30" t="s">
        <v>68</v>
      </c>
      <c r="B21">
        <v>2.75946E-3</v>
      </c>
      <c r="C21">
        <v>2.3E-5</v>
      </c>
      <c r="D21">
        <v>4.3999899999999999E-5</v>
      </c>
      <c r="E21">
        <v>3.7499000000000001E-4</v>
      </c>
      <c r="F21">
        <v>1.20999E-4</v>
      </c>
      <c r="G21">
        <v>2.58953E-3</v>
      </c>
      <c r="AC21" s="31">
        <v>5.9119799999999998E-3</v>
      </c>
    </row>
    <row r="22" spans="1:29" x14ac:dyDescent="0.2">
      <c r="A22" s="30" t="s">
        <v>69</v>
      </c>
      <c r="H22">
        <v>1.8160000000000001</v>
      </c>
      <c r="I22">
        <v>0.187801</v>
      </c>
      <c r="J22">
        <v>0.11830400000000001</v>
      </c>
      <c r="K22">
        <v>1.40499</v>
      </c>
      <c r="L22">
        <v>-1.5300000000000001E-4</v>
      </c>
      <c r="M22">
        <v>3.356E-3</v>
      </c>
      <c r="AC22" s="31">
        <v>3.5302899999999999</v>
      </c>
    </row>
    <row r="23" spans="1:29" x14ac:dyDescent="0.2">
      <c r="A23" s="30" t="s">
        <v>70</v>
      </c>
      <c r="B23">
        <v>-1.784</v>
      </c>
      <c r="C23">
        <v>-8.3000000000000004E-2</v>
      </c>
      <c r="D23">
        <v>-5.8101300000000002E-2</v>
      </c>
      <c r="E23">
        <v>-0.75700400000000001</v>
      </c>
      <c r="F23">
        <v>-0.158999</v>
      </c>
      <c r="G23">
        <v>-1.177</v>
      </c>
      <c r="AC23" s="31">
        <v>-4.0181100000000001</v>
      </c>
    </row>
    <row r="24" spans="1:29" x14ac:dyDescent="0.2">
      <c r="A24" s="30" t="s">
        <v>71</v>
      </c>
      <c r="H24">
        <v>1.0349299999999999</v>
      </c>
      <c r="I24">
        <v>9.2899700000000002E-2</v>
      </c>
      <c r="J24">
        <v>2.7600199999999998E-2</v>
      </c>
      <c r="K24">
        <v>1.27888</v>
      </c>
      <c r="AC24" s="31">
        <v>2.43431</v>
      </c>
    </row>
    <row r="25" spans="1:29" x14ac:dyDescent="0.2">
      <c r="A25" s="30" t="s">
        <v>72</v>
      </c>
      <c r="H25" s="35">
        <v>4.4801600000000004E-3</v>
      </c>
      <c r="I25" s="35">
        <v>1.2101199999999999E-2</v>
      </c>
      <c r="J25" s="35">
        <v>3.1100799999999999E-3</v>
      </c>
      <c r="K25" s="35">
        <v>0.13313900000000001</v>
      </c>
      <c r="L25" s="35"/>
      <c r="M25" s="35"/>
      <c r="AC25" s="31">
        <v>0.15282999999999999</v>
      </c>
    </row>
    <row r="26" spans="1:29" x14ac:dyDescent="0.2">
      <c r="A26" s="30" t="s">
        <v>34</v>
      </c>
      <c r="Y26">
        <v>5.7129200000000004</v>
      </c>
      <c r="AC26" s="31">
        <v>5.7129200000000004</v>
      </c>
    </row>
    <row r="27" spans="1:29" x14ac:dyDescent="0.2">
      <c r="A27" s="30" t="s">
        <v>35</v>
      </c>
      <c r="N27">
        <v>3.6871900000000002</v>
      </c>
      <c r="O27">
        <v>29.4499</v>
      </c>
      <c r="P27">
        <v>46.411299999999997</v>
      </c>
      <c r="AC27" s="31">
        <v>79.548400000000001</v>
      </c>
    </row>
    <row r="28" spans="1:29" x14ac:dyDescent="0.2">
      <c r="A28" s="30" t="s">
        <v>73</v>
      </c>
      <c r="Q28">
        <v>4.6900000000000002E-4</v>
      </c>
      <c r="R28">
        <v>0.38203399999999998</v>
      </c>
      <c r="S28">
        <v>5.9119799999999998E-3</v>
      </c>
      <c r="T28">
        <v>3.5302899999999999</v>
      </c>
      <c r="U28">
        <v>-4.0181100000000001</v>
      </c>
      <c r="V28">
        <v>2.43431</v>
      </c>
      <c r="W28">
        <v>0.15282999999999999</v>
      </c>
      <c r="X28">
        <v>5.7129200000000004</v>
      </c>
      <c r="AC28" s="31">
        <v>8.2006700000000006</v>
      </c>
    </row>
    <row r="29" spans="1:29" x14ac:dyDescent="0.2">
      <c r="A29" s="30" t="s">
        <v>74</v>
      </c>
      <c r="Y29">
        <v>8.2488100000000006</v>
      </c>
      <c r="Z29">
        <v>-2.1831299999999998</v>
      </c>
      <c r="AB29">
        <v>10.683</v>
      </c>
      <c r="AC29" s="31">
        <v>16.748699999999999</v>
      </c>
    </row>
    <row r="30" spans="1:29" x14ac:dyDescent="0.2">
      <c r="A30" s="30" t="s">
        <v>36</v>
      </c>
      <c r="H30">
        <v>3.2920600000000002</v>
      </c>
      <c r="I30">
        <v>2.56121</v>
      </c>
      <c r="J30">
        <v>1.2282599999999999</v>
      </c>
      <c r="K30">
        <v>11.331</v>
      </c>
      <c r="L30">
        <v>3.2099999999999997E-2</v>
      </c>
      <c r="M30">
        <v>2.3630300000000002</v>
      </c>
      <c r="AB30">
        <v>0.90099899999999999</v>
      </c>
      <c r="AC30" s="31">
        <v>21.708600000000001</v>
      </c>
    </row>
    <row r="31" spans="1:29" x14ac:dyDescent="0.2">
      <c r="A31" s="32" t="s">
        <v>42</v>
      </c>
      <c r="B31" s="49">
        <v>67.474000000000004</v>
      </c>
      <c r="C31" s="49">
        <v>1.85605</v>
      </c>
      <c r="D31" s="49">
        <v>1.2998099999999999</v>
      </c>
      <c r="E31" s="49">
        <v>19.052399999999999</v>
      </c>
      <c r="F31" s="49">
        <v>4.9410499999999997</v>
      </c>
      <c r="G31" s="49">
        <v>59.578699999999998</v>
      </c>
      <c r="H31" s="33">
        <v>73.621399999999994</v>
      </c>
      <c r="I31" s="33">
        <v>4.7100600000000004</v>
      </c>
      <c r="J31" s="33">
        <v>2.6770800000000001</v>
      </c>
      <c r="K31" s="33">
        <v>33.200400000000002</v>
      </c>
      <c r="L31" s="33">
        <v>4.9729900000000002</v>
      </c>
      <c r="M31" s="33">
        <v>61.945</v>
      </c>
      <c r="N31" s="33">
        <v>3.6871900000000002</v>
      </c>
      <c r="O31" s="33">
        <v>29.4499</v>
      </c>
      <c r="P31" s="33">
        <v>46.411299999999997</v>
      </c>
      <c r="Q31" s="33">
        <v>4.6900000000000002E-4</v>
      </c>
      <c r="R31" s="33">
        <v>0.38203399999999998</v>
      </c>
      <c r="S31" s="33">
        <v>5.9119799999999998E-3</v>
      </c>
      <c r="T31" s="33">
        <v>3.5302899999999999</v>
      </c>
      <c r="U31" s="33">
        <v>-4.0181100000000001</v>
      </c>
      <c r="V31" s="33">
        <v>2.43431</v>
      </c>
      <c r="W31" s="33">
        <v>0.15282999999999999</v>
      </c>
      <c r="X31" s="33">
        <v>5.7129200000000004</v>
      </c>
      <c r="Y31" s="33">
        <v>79.548400000000001</v>
      </c>
      <c r="Z31" s="33">
        <v>8.2006700000000006</v>
      </c>
      <c r="AA31" s="33">
        <v>16.748699999999999</v>
      </c>
      <c r="AB31" s="33">
        <v>21.708600000000001</v>
      </c>
      <c r="AC31" s="34">
        <v>549.28399999999999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5.4071051960755252</v>
      </c>
    </row>
    <row r="35" spans="1:2" x14ac:dyDescent="0.2">
      <c r="A35" s="36" t="str">
        <f t="shared" ref="A35:A39" si="0">+A5</f>
        <v>a-Energy</v>
      </c>
      <c r="B35" s="48">
        <f>+(I25+AB11)/C31*100</f>
        <v>14.660122302739689</v>
      </c>
    </row>
    <row r="36" spans="1:2" x14ac:dyDescent="0.2">
      <c r="A36" s="36" t="str">
        <f t="shared" si="0"/>
        <v>a-Mach</v>
      </c>
      <c r="B36" s="48">
        <f>+(J25+AB12)/D31*100</f>
        <v>3.5473938498703657</v>
      </c>
    </row>
    <row r="37" spans="1:2" x14ac:dyDescent="0.2">
      <c r="A37" s="36" t="str">
        <f t="shared" si="0"/>
        <v>a-OthrMfg</v>
      </c>
      <c r="B37" s="48">
        <f>+(K25+AB13)/E31*100</f>
        <v>10.387819907203292</v>
      </c>
    </row>
    <row r="38" spans="1:2" x14ac:dyDescent="0.2">
      <c r="A38" s="36" t="str">
        <f t="shared" si="0"/>
        <v>a-Const</v>
      </c>
      <c r="B38" s="48">
        <f>+L25+AB14/F31*100</f>
        <v>5.6668117100616269E-2</v>
      </c>
    </row>
    <row r="39" spans="1:2" x14ac:dyDescent="0.2">
      <c r="A39" s="36" t="str">
        <f t="shared" si="0"/>
        <v>a-OthrSer</v>
      </c>
      <c r="B39" s="36">
        <f>+(M25+AB15)/G31*100</f>
        <v>7.265834937653894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