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91850347-FC62-43B0-B4B5-C9B6668C0B74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5" l="1"/>
  <c r="B36" i="46"/>
  <c r="B36" i="47"/>
  <c r="B36" i="48"/>
  <c r="B36" i="49"/>
  <c r="B36" i="50"/>
  <c r="B36" i="51"/>
  <c r="B36" i="52"/>
  <c r="B36" i="44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F5" i="42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I16" i="42"/>
  <c r="B35" i="52"/>
  <c r="I15" i="42" s="1"/>
  <c r="B34" i="52"/>
  <c r="I14" i="42" s="1"/>
  <c r="B39" i="51"/>
  <c r="J19" i="42" s="1"/>
  <c r="B38" i="51"/>
  <c r="J18" i="42" s="1"/>
  <c r="B37" i="51"/>
  <c r="J17" i="42" s="1"/>
  <c r="J16" i="42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G16" i="42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C16" i="42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H6" i="42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C7" i="42"/>
  <c r="B35" i="46"/>
  <c r="C6" i="42" s="1"/>
  <c r="B38" i="45"/>
  <c r="B37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<sst xmlns="http://schemas.openxmlformats.org/spreadsheetml/2006/main" count="728" uniqueCount="86">
  <si>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</si>
  <si>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</si>
  <si>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</si>
  <si>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</si>
  <si>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</si>
  <si>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</si>
  <si>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</si>
  <si>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</si>
  <si>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</si>
  <si>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</si>
  <si>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</si>
  <si>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</si>
  <si>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</si>
  <si>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</si>
  <si>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</si>
  <si>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</si>
  <si>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</si>
  <si>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</si>
  <si>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</si>
  <si>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</si>
  <si>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</si>
  <si>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</si>
  <si>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</si>
  <si>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</si>
  <si>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</si>
  <si>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</si>
  <si>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</si>
  <si>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</si>
  <si>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</si>
  <si>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</si>
  <si>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</si>
  <si>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</si>
  <si>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</si>
  <si>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</si>
  <si>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</si>
  <si>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</si>
  <si>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</si>
  <si>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</si>
  <si>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</si>
  <si>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</si>
  <si>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</si>
  <si>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</si>
  <si>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</si>
  <si>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</si>
  <si>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</si>
  <si>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</si>
  <si>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</si>
  <si>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</si>
  <si>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</si>
  <si>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</si>
  <si>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</si>
  <si>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</si>
  <si>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</si>
  <si>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</si>
  <si>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</si>
  <si>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</si>
  <si>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</si>
  <si>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</si>
  <si>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</si>
  <si>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</si>
  <si>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</si>
  <si>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</si>
  <si>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</si>
  <si>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</si>
  <si>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</si>
  <si>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</si>
  <si>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</si>
  <si>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</si>
  <si>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</si>
  <si>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</si>
  <si>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</si>
  <si>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</si>
  <si>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</si>
  <si>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</si>
  <si>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</si>
  <si>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</si>
  <si>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</si>
  <si>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</si>
  <si>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</si>
  <si>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</si>
  <si>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</si>
  <si>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PAKISTAN</t>
  </si>
  <si>
    <t>a-Text</t>
  </si>
  <si>
    <t>c-Text</t>
  </si>
  <si>
    <t>tf-Capital</t>
  </si>
  <si>
    <t>tf-Labor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</si>
</sst>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81</v>
      </c>
      <c r="C2" s="56" t="s">
        <v>50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48</v>
      </c>
      <c r="C5" s="55">
        <f>+'Industry GDP'!B34</f>
        <v>74.481630001000013</v>
      </c>
      <c r="D5" s="55">
        <f>+'Industry GDP'!C34</f>
        <v>21.901660024717032</v>
      </c>
      <c r="E5" s="54">
        <f>+'Factor shrs in industry cost'!B35</f>
        <v>12.172322245275863</v>
      </c>
      <c r="F5" s="54">
        <f>+'Factor shrs in industry cost'!B36</f>
        <v>23.471714711000001</v>
      </c>
      <c r="G5" s="54">
        <f>+'Factor shrs in industry cost'!B37</f>
        <v>15.968066989417636</v>
      </c>
      <c r="H5" s="54">
        <f>+'Industry shrs in employment'!B35</f>
        <v>95.345721442302093</v>
      </c>
      <c r="I5" s="54">
        <f>+'Industry shrs in employment'!C35</f>
        <v>35.38898168556193</v>
      </c>
      <c r="J5" s="54">
        <f>+'Industry shrs in employment'!D35</f>
        <v>10.097540602886017</v>
      </c>
      <c r="K5" s="7"/>
      <c r="L5" s="2"/>
    </row>
    <row r="6" spans="2:15" ht="15.75" x14ac:dyDescent="0.25">
      <c r="B6" s="6" t="s">
        <v>43</v>
      </c>
      <c r="C6" s="55">
        <f>+'Industry GDP'!B35</f>
        <v>8.5038036000000012</v>
      </c>
      <c r="D6" s="55">
        <f>+'Industry GDP'!C35</f>
        <v>2.5005818933026061</v>
      </c>
      <c r="E6" s="54">
        <f>+'Factor shrs in industry cost'!C35</f>
        <v>2.399586754521374</v>
      </c>
      <c r="F6" s="54">
        <f>+'Factor shrs in industry cost'!C36</f>
        <v>3.2044544018451888</v>
      </c>
      <c r="G6" s="54">
        <f>+'Factor shrs in industry cost'!C37</f>
        <v>24.644566843056811</v>
      </c>
      <c r="H6" s="54">
        <f>+'Industry shrs in employment'!B36</f>
        <v>23.471714711000001</v>
      </c>
      <c r="I6" s="54">
        <f>+'Industry shrs in employment'!C36</f>
        <v>1.0616863659072706</v>
      </c>
      <c r="J6" s="54">
        <f>+'Industry shrs in employment'!D36</f>
        <v>3.8589806394010204</v>
      </c>
      <c r="K6" s="7"/>
      <c r="L6" s="2"/>
    </row>
    <row r="7" spans="2:15" ht="15.75" x14ac:dyDescent="0.25">
      <c r="B7" s="6" t="s">
        <v>46</v>
      </c>
      <c r="C7" s="55">
        <f>+'Industry GDP'!B36</f>
        <v>23.471714711000001</v>
      </c>
      <c r="D7" s="55">
        <f>+'Industry GDP'!C36</f>
        <v>6.9019638237048433</v>
      </c>
      <c r="E7" s="54">
        <f>+'Factor shrs in industry cost'!D35</f>
        <v>0</v>
      </c>
      <c r="F7" s="54">
        <f>+'Factor shrs in industry cost'!D36</f>
        <v>12.118698560890437</v>
      </c>
      <c r="G7" s="54">
        <f>+'Factor shrs in industry cost'!D37</f>
        <v>29.298123486108711</v>
      </c>
      <c r="H7" s="54">
        <f>+'Industry shrs in employment'!B37</f>
        <v>0</v>
      </c>
      <c r="I7" s="54">
        <f>+'Industry shrs in employment'!C37</f>
        <v>6.3571729849277334</v>
      </c>
      <c r="J7" s="54">
        <f>+'Industry shrs in employment'!D37</f>
        <v>7.2636869310490084</v>
      </c>
      <c r="K7" s="7"/>
      <c r="L7" s="2"/>
    </row>
    <row r="8" spans="2:15" ht="15.75" x14ac:dyDescent="0.25">
      <c r="B8" s="6" t="s">
        <v>47</v>
      </c>
      <c r="C8" s="55">
        <f>+'Industry GDP'!B37</f>
        <v>25.498254099999993</v>
      </c>
      <c r="D8" s="55">
        <f>+'Industry GDP'!C37</f>
        <v>7.4978768927928803</v>
      </c>
      <c r="E8" s="54">
        <f>+'Factor shrs in industry cost'!B38</f>
        <v>0</v>
      </c>
      <c r="F8" s="54">
        <f>+'Factor shrs in industry cost'!E36</f>
        <v>8.7045899199955912</v>
      </c>
      <c r="G8" s="54">
        <f>+'Factor shrs in industry cost'!E37</f>
        <v>21.733765657196567</v>
      </c>
      <c r="H8" s="54">
        <f>+'Industry shrs in employment'!B38</f>
        <v>0</v>
      </c>
      <c r="I8" s="54">
        <f>+'Industry shrs in employment'!C38</f>
        <v>5.657644057257829</v>
      </c>
      <c r="J8" s="54">
        <f>+'Industry shrs in employment'!D38</f>
        <v>6.6762340167497447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8.0963321100000005</v>
      </c>
      <c r="D9" s="55">
        <f>+'Industry GDP'!C38</f>
        <v>2.3807630595361449</v>
      </c>
      <c r="E9" s="54">
        <f>+'Factor shrs in industry cost'!F35</f>
        <v>0</v>
      </c>
      <c r="F9" s="54">
        <f>+'Factor shrs in industry cost'!F36</f>
        <v>15.049999580188246</v>
      </c>
      <c r="G9" s="54">
        <f>+'Factor shrs in industry cost'!F37</f>
        <v>17.522648844258239</v>
      </c>
      <c r="H9" s="54">
        <f>+'Industry shrs in employment'!B39</f>
        <v>0</v>
      </c>
      <c r="I9" s="54">
        <f>+'Industry shrs in employment'!C39</f>
        <v>3.5670870858440584</v>
      </c>
      <c r="J9" s="54">
        <f>+'Industry shrs in employment'!D39</f>
        <v>1.9628460955660616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200.021255</v>
      </c>
      <c r="D10" s="55">
        <f>+'Industry GDP'!C39</f>
        <v>58.817154305946495</v>
      </c>
      <c r="E10" s="54">
        <f>+'Factor shrs in industry cost'!G35</f>
        <v>0</v>
      </c>
      <c r="F10" s="54">
        <f>+'Factor shrs in industry cost'!G36</f>
        <v>15.874753847876343</v>
      </c>
      <c r="G10" s="54">
        <f>+'Factor shrs in industry cost'!G37</f>
        <v>49.115828157827139</v>
      </c>
      <c r="H10" s="54">
        <f>+'Industry shrs in employment'!B40</f>
        <v>0</v>
      </c>
      <c r="I10" s="54">
        <f>+'Industry shrs in employment'!C40</f>
        <v>47.967427820501172</v>
      </c>
      <c r="J10" s="54">
        <f>+'Industry shrs in employment'!D40</f>
        <v>70.140711714348157</v>
      </c>
      <c r="K10" s="5"/>
    </row>
    <row r="11" spans="2:15" ht="15.75" x14ac:dyDescent="0.25">
      <c r="B11" s="6" t="s">
        <v>0</v>
      </c>
      <c r="C11" s="55">
        <f>+'Industry GDP'!B40</f>
        <v>340.072989522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118.8174361533021</v>
      </c>
      <c r="I11" s="55">
        <f t="shared" ref="I11:J11" si="0">SUM(I5:I10)</f>
        <v>100</v>
      </c>
      <c r="J11" s="55">
        <f t="shared" si="0"/>
        <v>100.00000000000001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48</v>
      </c>
      <c r="C14" s="10">
        <f>+'Comm shr in Comm demand'!B34</f>
        <v>23.999013436308118</v>
      </c>
      <c r="D14" s="10">
        <f>+'Comm shr in Comm demand'!C34</f>
        <v>24.488710365618505</v>
      </c>
      <c r="E14" s="10">
        <f>+'Comm shr in Comm demand'!D34</f>
        <v>4.0720725328860945E-2</v>
      </c>
      <c r="F14" s="10">
        <f>+'Comm shr in Comm demand'!E34</f>
        <v>0.89243031304317866</v>
      </c>
      <c r="G14" s="10">
        <f>+'Comm shr in imports and exports'!B34</f>
        <v>12.450344588723684</v>
      </c>
      <c r="H14" s="10">
        <f>+'Comm shr in imports and exports'!C34</f>
        <v>16.316589676835715</v>
      </c>
      <c r="I14" s="10">
        <f>+'Imprt shr of consumption'!B34</f>
        <v>6.8702948897007232</v>
      </c>
      <c r="J14" s="10">
        <f>+'Export shr of production'!B34</f>
        <v>3.6842759305118653</v>
      </c>
    </row>
    <row r="15" spans="2:15" ht="15.75" x14ac:dyDescent="0.25">
      <c r="B15" s="6" t="s">
        <v>43</v>
      </c>
      <c r="C15" s="10">
        <f>+'Comm shr in Comm demand'!B35</f>
        <v>11.241121217423212</v>
      </c>
      <c r="D15" s="10">
        <f>+'Comm shr in Comm demand'!C35</f>
        <v>4.695778656530945</v>
      </c>
      <c r="E15" s="10">
        <f>+'Comm shr in Comm demand'!D35</f>
        <v>1.1290889793274573E-4</v>
      </c>
      <c r="F15" s="10">
        <f>+'Comm shr in Comm demand'!E35</f>
        <v>1.0423778542866215E-2</v>
      </c>
      <c r="G15" s="10">
        <f>+'Comm shr in imports and exports'!B35</f>
        <v>20.3966424062091</v>
      </c>
      <c r="H15" s="10">
        <f>+'Comm shr in imports and exports'!C35</f>
        <v>2.6810352326339433</v>
      </c>
      <c r="I15" s="10">
        <f>+'Imprt shr of consumption'!B35</f>
        <v>33.695047911500957</v>
      </c>
      <c r="J15" s="10">
        <f>+'Export shr of production'!B35</f>
        <v>2.5521830533314911</v>
      </c>
    </row>
    <row r="16" spans="2:15" ht="15.75" x14ac:dyDescent="0.25">
      <c r="B16" s="6" t="s">
        <v>46</v>
      </c>
      <c r="C16" s="10">
        <f>+'Comm shr in Comm demand'!B36</f>
        <v>23.471714711000001</v>
      </c>
      <c r="D16" s="10">
        <f>+'Comm shr in Comm demand'!C36</f>
        <v>9.097623181764126</v>
      </c>
      <c r="E16" s="10">
        <f>+'Comm shr in Comm demand'!D36</f>
        <v>1.5001916431608284</v>
      </c>
      <c r="F16" s="10">
        <f>+'Comm shr in Comm demand'!E36</f>
        <v>1.6900830279643835</v>
      </c>
      <c r="G16" s="10">
        <f>+'Comm shr in imports and exports'!B36</f>
        <v>23.471714711000001</v>
      </c>
      <c r="H16" s="10">
        <f>+'Comm shr in imports and exports'!C36</f>
        <v>52.390588843342336</v>
      </c>
      <c r="I16" s="10">
        <f>+'Imprt shr of consumption'!B36</f>
        <v>23.471714711000001</v>
      </c>
      <c r="J16" s="10">
        <f>+'Export shr of production'!B36</f>
        <v>23.471714711000001</v>
      </c>
    </row>
    <row r="17" spans="2:10" ht="15.75" x14ac:dyDescent="0.25">
      <c r="B17" s="6" t="s">
        <v>47</v>
      </c>
      <c r="C17" s="10">
        <f>+'Comm shr in Comm demand'!B37</f>
        <v>19.704919204018967</v>
      </c>
      <c r="D17" s="10">
        <f>+'Comm shr in Comm demand'!C37</f>
        <v>8.5641654693818658</v>
      </c>
      <c r="E17" s="10">
        <f>+'Comm shr in Comm demand'!D37</f>
        <v>5.8555079625586745E-2</v>
      </c>
      <c r="F17" s="10">
        <f>+'Comm shr in Comm demand'!E37</f>
        <v>42.05718502674226</v>
      </c>
      <c r="G17" s="10">
        <f>+'Comm shr in imports and exports'!B37</f>
        <v>48.348418376436712</v>
      </c>
      <c r="H17" s="10">
        <f>+'Comm shr in imports and exports'!C37</f>
        <v>9.7393170907411974</v>
      </c>
      <c r="I17" s="10">
        <f>+'Imprt shr of consumption'!B37</f>
        <v>37.54422591803808</v>
      </c>
      <c r="J17" s="10">
        <f>+'Export shr of production'!B37</f>
        <v>4.6136780595639406</v>
      </c>
    </row>
    <row r="18" spans="2:10" ht="15.75" x14ac:dyDescent="0.25">
      <c r="B18" s="6" t="s">
        <v>44</v>
      </c>
      <c r="C18" s="10">
        <f>+'Comm shr in Comm demand'!B38</f>
        <v>0.94735189839991207</v>
      </c>
      <c r="D18" s="10">
        <f>+'Comm shr in Comm demand'!C38</f>
        <v>0.22283584121288155</v>
      </c>
      <c r="E18" s="10">
        <f>+'Comm shr in Comm demand'!D38</f>
        <v>6.7797854526127785E-2</v>
      </c>
      <c r="F18" s="10">
        <f>+'Comm shr in Comm demand'!E38</f>
        <v>43.681772816314947</v>
      </c>
      <c r="G18" s="10">
        <f>+'Comm shr in imports and exports'!B38</f>
        <v>2.8613450339113382</v>
      </c>
      <c r="H18" s="10">
        <f>+'Comm shr in imports and exports'!C38</f>
        <v>0.73119232535265444</v>
      </c>
      <c r="I18" s="10">
        <f>+'Imprt shr of consumption'!B38</f>
        <v>8.117642112732927</v>
      </c>
      <c r="J18" s="10">
        <f>+'Export shr of production'!B38</f>
        <v>0.9354522092267068</v>
      </c>
    </row>
    <row r="19" spans="2:10" ht="15.75" x14ac:dyDescent="0.25">
      <c r="B19" s="6" t="s">
        <v>45</v>
      </c>
      <c r="C19" s="10">
        <f>+'Comm shr in Comm demand'!B39</f>
        <v>38.862129897310112</v>
      </c>
      <c r="D19" s="10">
        <f>+'Comm shr in Comm demand'!C39</f>
        <v>52.930886485491691</v>
      </c>
      <c r="E19" s="10">
        <f>+'Comm shr in Comm demand'!D39</f>
        <v>98.332621788460656</v>
      </c>
      <c r="F19" s="10">
        <f>+'Comm shr in Comm demand'!E39</f>
        <v>11.66810503739236</v>
      </c>
      <c r="G19" s="10">
        <f>+'Comm shr in imports and exports'!B39</f>
        <v>8.7662658105847981</v>
      </c>
      <c r="H19" s="10">
        <f>+'Comm shr in imports and exports'!C39</f>
        <v>18.141276831094142</v>
      </c>
      <c r="I19" s="10">
        <f>+'Imprt shr of consumption'!B39</f>
        <v>2.0334242480452769</v>
      </c>
      <c r="J19" s="10">
        <f>+'Export shr of production'!B39</f>
        <v>1.813767395298906</v>
      </c>
    </row>
    <row r="20" spans="2:10" ht="15.75" x14ac:dyDescent="0.25">
      <c r="B20" s="6" t="s">
        <v>0</v>
      </c>
      <c r="C20" s="10">
        <f t="shared" ref="C20" si="1">SUM(C14:C19)</f>
        <v>118.22625036446033</v>
      </c>
      <c r="D20" s="10">
        <f t="shared" ref="D20" si="2">SUM(D14:D19)</f>
        <v>100.00000000000003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116.29473092686563</v>
      </c>
      <c r="H20" s="10">
        <f t="shared" ref="H20" si="6">SUM(H14:H19)</f>
        <v>99.999999999999986</v>
      </c>
      <c r="I20" s="53" t="s">
        <v>22</v>
      </c>
      <c r="J20" s="53" t="s">
        <v>22</v>
      </c>
    </row>
    <row r="21" spans="2:10" ht="15.75" x14ac:dyDescent="0.25">
      <c r="B21" s="12" t="s">
        <v>49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 s="35">
        <v>71.066500000000005</v>
      </c>
      <c r="Z10" s="35">
        <v>1.5507999999999999E-2</v>
      </c>
      <c r="AA10" s="35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 s="35">
        <v>13.6272</v>
      </c>
      <c r="Z11" s="35">
        <v>4.3000000000000002E-5</v>
      </c>
      <c r="AA11" s="35">
        <v>5.398E-3</v>
      </c>
      <c r="AB11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 s="35">
        <v>26.401399999999999</v>
      </c>
      <c r="Z12" s="35">
        <v>0.57133</v>
      </c>
      <c r="AA12" s="35">
        <v>0.87521700000000002</v>
      </c>
      <c r="AB12">
        <v>15.906499999999999</v>
      </c>
      <c r="AC12" s="31">
        <v>58.598300000000002</v>
      </c>
    </row>
    <row r="13" spans="1:29" ht="12" customHeight="1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 s="35">
        <v>24.853300000000001</v>
      </c>
      <c r="Z13" s="35">
        <v>2.23E-2</v>
      </c>
      <c r="AA13" s="35">
        <v>21.779499999999999</v>
      </c>
      <c r="AB13">
        <v>2.9569899999999998</v>
      </c>
      <c r="AC13" s="31">
        <v>105.374</v>
      </c>
    </row>
    <row r="14" spans="1:29" ht="15" customHeight="1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 s="35">
        <v>0.64667200000000002</v>
      </c>
      <c r="Z14" s="35">
        <v>2.5819999999999999E-2</v>
      </c>
      <c r="AA14" s="35">
        <v>22.620799999999999</v>
      </c>
      <c r="AB14">
        <v>0.222</v>
      </c>
      <c r="AC14" s="31">
        <v>26.196100000000001</v>
      </c>
    </row>
    <row r="15" spans="1:29" ht="14.25" customHeight="1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 s="35">
        <v>153.60599999999999</v>
      </c>
      <c r="Z15" s="35">
        <v>37.448799999999999</v>
      </c>
      <c r="AA15" s="3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61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62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63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61</v>
      </c>
      <c r="AC19" s="31"/>
    </row>
    <row r="20" spans="1:29" x14ac:dyDescent="0.2">
      <c r="A20" s="30" t="s">
        <v>62</v>
      </c>
      <c r="AC20" s="31"/>
    </row>
    <row r="21" spans="1:29" x14ac:dyDescent="0.2">
      <c r="A21" s="30" t="s">
        <v>63</v>
      </c>
      <c r="AC21" s="31"/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 s="35">
        <v>0.713001</v>
      </c>
      <c r="I24" s="35">
        <v>0.78400000000000003</v>
      </c>
      <c r="J24" s="35">
        <v>0.61399999999999999</v>
      </c>
      <c r="K24" s="35">
        <v>4.0139899999999997</v>
      </c>
      <c r="L24" s="35">
        <v>0.26400000000000001</v>
      </c>
      <c r="M24" s="35"/>
      <c r="AC24" s="31">
        <v>6.3889899999999997</v>
      </c>
    </row>
    <row r="25" spans="1:29" x14ac:dyDescent="0.2">
      <c r="A25" s="30" t="s">
        <v>70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ht="14.25" customHeight="1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 s="35">
        <v>8.8681800000000006</v>
      </c>
      <c r="I30" s="35">
        <v>14.5282</v>
      </c>
      <c r="J30" s="35">
        <v>5.11205</v>
      </c>
      <c r="K30" s="35">
        <v>34.437800000000003</v>
      </c>
      <c r="L30" s="35">
        <v>2.03809</v>
      </c>
      <c r="M30" s="35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6.8702948897007232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33.695047911500957</v>
      </c>
    </row>
    <row r="36" spans="1:2" x14ac:dyDescent="0.2">
      <c r="A36" s="36" t="str">
        <f t="shared" si="0"/>
        <v>c-Text</v>
      </c>
      <c r="B36" s="44">
        <f>SUM(B19:G21,H22:M22,B23:G23,H24:M25,Y26)</f>
        <v>23.471714711000001</v>
      </c>
    </row>
    <row r="37" spans="1:2" x14ac:dyDescent="0.2">
      <c r="A37" s="36" t="str">
        <f t="shared" si="0"/>
        <v>c-OthrMfg</v>
      </c>
      <c r="B37" s="44">
        <f>+(K24+K30)/SUM(Y13:AA13,B13:G13)*100</f>
        <v>37.54422591803808</v>
      </c>
    </row>
    <row r="38" spans="1:2" x14ac:dyDescent="0.2">
      <c r="A38" s="36" t="str">
        <f t="shared" si="0"/>
        <v>c-Const</v>
      </c>
      <c r="B38" s="44">
        <f>+(L22+L30)/SUM(Y14:AA14,B14:G14)*100</f>
        <v>8.117642112732927</v>
      </c>
    </row>
    <row r="39" spans="1:2" x14ac:dyDescent="0.2">
      <c r="A39" s="36" t="str">
        <f t="shared" si="0"/>
        <v>c-OthrSer</v>
      </c>
      <c r="B39" s="44">
        <f>+(M24+M30)/SUM(Y15:AA15,B15:G15)*100</f>
        <v>2.0334242480452769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ht="12.75" customHeight="1" x14ac:dyDescent="0.2">
      <c r="A4" s="30" t="s">
        <v>51</v>
      </c>
      <c r="H4">
        <v>134.46899999999999</v>
      </c>
      <c r="AC4" s="31">
        <v>134.46899999999999</v>
      </c>
    </row>
    <row r="5" spans="1:29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61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62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ht="15.75" customHeight="1" x14ac:dyDescent="0.2">
      <c r="A18" s="30" t="s">
        <v>63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ht="15" customHeight="1" x14ac:dyDescent="0.2">
      <c r="A19" s="68" t="s">
        <v>1</v>
      </c>
      <c r="B19" s="35"/>
      <c r="C19" s="35"/>
      <c r="D19" s="35"/>
      <c r="E19" s="35"/>
      <c r="F19" s="35"/>
      <c r="G19" s="35"/>
      <c r="AC19" s="31"/>
    </row>
    <row r="20" spans="1:29" ht="12" customHeight="1" x14ac:dyDescent="0.2">
      <c r="A20" s="68" t="s">
        <v>85</v>
      </c>
      <c r="B20" s="35"/>
      <c r="C20" s="35"/>
      <c r="D20" s="35"/>
      <c r="E20" s="35"/>
      <c r="F20" s="35"/>
      <c r="G20" s="35"/>
      <c r="AC20" s="31"/>
    </row>
    <row r="21" spans="1:29" ht="15.75" customHeight="1" x14ac:dyDescent="0.2">
      <c r="A21" s="68" t="s">
        <v>84</v>
      </c>
      <c r="B21" s="35"/>
      <c r="C21" s="35"/>
      <c r="D21" s="35"/>
      <c r="E21" s="35"/>
      <c r="F21" s="35"/>
      <c r="G21" s="35"/>
      <c r="AC21" s="31"/>
    </row>
    <row r="22" spans="1:29" ht="15.75" customHeight="1" x14ac:dyDescent="0.2">
      <c r="A22" s="30" t="s">
        <v>67</v>
      </c>
      <c r="H22" s="35">
        <v>0.36099999999999999</v>
      </c>
      <c r="I22" s="35">
        <v>-2.3879999999999999</v>
      </c>
      <c r="J22" s="35">
        <v>0.12256599999999999</v>
      </c>
      <c r="K22" s="35">
        <v>1.5444</v>
      </c>
      <c r="L22" s="35">
        <v>7.0400000000000004E-2</v>
      </c>
      <c r="M22" s="35">
        <v>2.66113</v>
      </c>
      <c r="AC22" s="31">
        <v>2.3715000000000002</v>
      </c>
    </row>
    <row r="23" spans="1:29" ht="16.5" customHeight="1" x14ac:dyDescent="0.2">
      <c r="A23" s="30" t="s">
        <v>68</v>
      </c>
      <c r="B23" s="35">
        <v>1.16E-3</v>
      </c>
      <c r="C23" s="35">
        <v>-7.9999999999999996E-6</v>
      </c>
      <c r="D23" s="35">
        <v>-3.9999999999999998E-6</v>
      </c>
      <c r="E23" s="35">
        <v>3.7500000000000001E-4</v>
      </c>
      <c r="F23" s="35">
        <v>-4.08E-4</v>
      </c>
      <c r="G23" s="35">
        <v>6.2500000000000001E-4</v>
      </c>
      <c r="AC23" s="31">
        <v>1.74E-3</v>
      </c>
    </row>
    <row r="24" spans="1:29" x14ac:dyDescent="0.2">
      <c r="A24" s="30" t="s">
        <v>69</v>
      </c>
      <c r="H24" s="35">
        <v>0.713001</v>
      </c>
      <c r="I24" s="35">
        <v>0.78400000000000003</v>
      </c>
      <c r="J24" s="35">
        <v>0.61399999999999999</v>
      </c>
      <c r="K24" s="35">
        <v>4.0139899999999997</v>
      </c>
      <c r="L24" s="35">
        <v>0.26400000000000001</v>
      </c>
      <c r="M24" s="35"/>
      <c r="AC24" s="31">
        <v>6.3889899999999997</v>
      </c>
    </row>
    <row r="25" spans="1:29" x14ac:dyDescent="0.2">
      <c r="A25" s="30" t="s">
        <v>70</v>
      </c>
      <c r="H25" s="35">
        <v>2.6900099999999999E-4</v>
      </c>
      <c r="I25" s="35">
        <v>3.5811599999999999E-2</v>
      </c>
      <c r="J25" s="35">
        <v>2.9607899999999999E-2</v>
      </c>
      <c r="K25" s="35">
        <v>5.6729099999999998E-2</v>
      </c>
      <c r="L25" s="35">
        <v>3.4701100000000002E-3</v>
      </c>
      <c r="M25" s="35"/>
      <c r="AC25" s="31">
        <v>0.125888</v>
      </c>
    </row>
    <row r="26" spans="1:29" x14ac:dyDescent="0.2">
      <c r="A26" s="30" t="s">
        <v>34</v>
      </c>
      <c r="Y26" s="35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315.73071999999996</v>
      </c>
    </row>
    <row r="36" spans="1:2" x14ac:dyDescent="0.2">
      <c r="A36" s="26" t="s">
        <v>15</v>
      </c>
      <c r="B36" s="27">
        <f>SUM(B19:G21,H22:M22,B23:G23,H24:M25,Y26)</f>
        <v>23.471714711000001</v>
      </c>
    </row>
    <row r="37" spans="1:2" ht="13.5" thickBot="1" x14ac:dyDescent="0.25">
      <c r="A37" s="28" t="s">
        <v>5</v>
      </c>
      <c r="B37" s="29">
        <f>SUM(B35:B36)</f>
        <v>339.20243471099997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ht="12.75" customHeight="1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 s="35">
        <v>71.066500000000005</v>
      </c>
      <c r="Z10" s="35">
        <v>1.5507999999999999E-2</v>
      </c>
      <c r="AA10" s="35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 s="35">
        <v>13.6272</v>
      </c>
      <c r="Z11" s="35">
        <v>4.3000000000000002E-5</v>
      </c>
      <c r="AA11" s="35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 s="35">
        <v>26.401399999999999</v>
      </c>
      <c r="Z12" s="35">
        <v>0.57133</v>
      </c>
      <c r="AA12" s="35">
        <v>0.87521700000000002</v>
      </c>
      <c r="AB12" s="35">
        <v>15.906499999999999</v>
      </c>
      <c r="AC12" s="31">
        <v>58.598300000000002</v>
      </c>
    </row>
    <row r="13" spans="1:29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 s="35">
        <v>24.853300000000001</v>
      </c>
      <c r="Z13" s="35">
        <v>2.23E-2</v>
      </c>
      <c r="AA13" s="35">
        <v>21.779499999999999</v>
      </c>
      <c r="AB13" s="35">
        <v>2.9569899999999998</v>
      </c>
      <c r="AC13" s="31">
        <v>105.374</v>
      </c>
    </row>
    <row r="14" spans="1:29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 s="35">
        <v>0.64667200000000002</v>
      </c>
      <c r="Z14" s="35">
        <v>2.5819999999999999E-2</v>
      </c>
      <c r="AA14" s="35">
        <v>22.620799999999999</v>
      </c>
      <c r="AB14" s="35">
        <v>0.222</v>
      </c>
      <c r="AC14" s="31">
        <v>26.196100000000001</v>
      </c>
    </row>
    <row r="15" spans="1:29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 s="35">
        <v>153.60599999999999</v>
      </c>
      <c r="Z15" s="35">
        <v>37.448799999999999</v>
      </c>
      <c r="AA15" s="3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61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62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ht="15.75" customHeight="1" x14ac:dyDescent="0.2">
      <c r="A18" s="30" t="s">
        <v>63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ht="15" customHeight="1" x14ac:dyDescent="0.2">
      <c r="A19" s="30" t="s">
        <v>61</v>
      </c>
      <c r="AC19" s="31"/>
    </row>
    <row r="20" spans="1:29" ht="16.5" customHeight="1" x14ac:dyDescent="0.2">
      <c r="A20" s="30" t="s">
        <v>62</v>
      </c>
      <c r="AC20" s="31"/>
    </row>
    <row r="21" spans="1:29" x14ac:dyDescent="0.2">
      <c r="A21" s="30" t="s">
        <v>63</v>
      </c>
      <c r="AC21" s="31"/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70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 s="35">
        <v>8.8681800000000006</v>
      </c>
      <c r="I30" s="35">
        <v>14.5282</v>
      </c>
      <c r="J30" s="35">
        <v>5.11205</v>
      </c>
      <c r="K30" s="35">
        <v>34.437800000000003</v>
      </c>
      <c r="L30" s="35">
        <v>2.03809</v>
      </c>
      <c r="M30" s="35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x14ac:dyDescent="0.2">
      <c r="A33" s="41" t="s">
        <v>79</v>
      </c>
      <c r="B33" s="42"/>
    </row>
    <row r="34" spans="1:2" ht="25.5" x14ac:dyDescent="0.2">
      <c r="A34" s="37" t="s">
        <v>16</v>
      </c>
      <c r="B34" s="37">
        <f>SUM(Y10:Y15)</f>
        <v>290.20107199999995</v>
      </c>
    </row>
    <row r="35" spans="1:2" x14ac:dyDescent="0.2">
      <c r="A35" s="37" t="s">
        <v>10</v>
      </c>
      <c r="B35" s="37">
        <f>SUM(AA10:AA15)</f>
        <v>51.785443999999998</v>
      </c>
    </row>
    <row r="36" spans="1:2" x14ac:dyDescent="0.2">
      <c r="A36" s="37" t="s">
        <v>4</v>
      </c>
      <c r="B36" s="37">
        <f>SUM(B19:G21,H22:M22,B23:G23,H24:M25,Y26)</f>
        <v>23.471714711000001</v>
      </c>
    </row>
    <row r="37" spans="1:2" x14ac:dyDescent="0.2">
      <c r="A37" s="37" t="s">
        <v>11</v>
      </c>
      <c r="B37" s="38">
        <f>SUM(AB10:AB15)</f>
        <v>30.361369000000003</v>
      </c>
    </row>
    <row r="38" spans="1:2" x14ac:dyDescent="0.2">
      <c r="A38" s="37" t="s">
        <v>17</v>
      </c>
      <c r="B38" s="39">
        <f>SUM(H30:M30)</f>
        <v>71.22838999999999</v>
      </c>
    </row>
    <row r="39" spans="1:2" ht="25.5" x14ac:dyDescent="0.2">
      <c r="A39" s="37" t="s">
        <v>18</v>
      </c>
      <c r="B39" s="40">
        <f>SUM(B34:B37)-B38</f>
        <v>324.59120971099998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ht="14.25" customHeight="1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ht="12.75" customHeight="1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ht="16.5" customHeight="1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61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62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x14ac:dyDescent="0.2">
      <c r="A18" s="30" t="s">
        <v>63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x14ac:dyDescent="0.2">
      <c r="A19" s="30" t="s">
        <v>61</v>
      </c>
      <c r="B19" s="35"/>
      <c r="C19" s="35"/>
      <c r="D19" s="35"/>
      <c r="E19" s="35"/>
      <c r="F19" s="35"/>
      <c r="G19" s="35"/>
      <c r="AC19" s="31"/>
    </row>
    <row r="20" spans="1:29" x14ac:dyDescent="0.2">
      <c r="A20" s="30" t="s">
        <v>62</v>
      </c>
      <c r="B20" s="35"/>
      <c r="C20" s="35"/>
      <c r="D20" s="35"/>
      <c r="E20" s="35"/>
      <c r="F20" s="35"/>
      <c r="G20" s="35"/>
      <c r="AC20" s="31"/>
    </row>
    <row r="21" spans="1:29" x14ac:dyDescent="0.2">
      <c r="A21" s="30" t="s">
        <v>63</v>
      </c>
      <c r="B21" s="35"/>
      <c r="C21" s="35"/>
      <c r="D21" s="35"/>
      <c r="E21" s="35"/>
      <c r="F21" s="35"/>
      <c r="G21" s="35"/>
      <c r="AC21" s="31"/>
    </row>
    <row r="22" spans="1:29" x14ac:dyDescent="0.2">
      <c r="A22" s="30" t="s">
        <v>67</v>
      </c>
      <c r="H22" s="35">
        <v>0.36099999999999999</v>
      </c>
      <c r="I22" s="35">
        <v>-2.3879999999999999</v>
      </c>
      <c r="J22" s="35">
        <v>0.12256599999999999</v>
      </c>
      <c r="K22" s="35">
        <v>1.5444</v>
      </c>
      <c r="L22" s="35">
        <v>7.0400000000000004E-2</v>
      </c>
      <c r="M22" s="35">
        <v>2.66113</v>
      </c>
      <c r="AC22" s="31">
        <v>2.3715000000000002</v>
      </c>
    </row>
    <row r="23" spans="1:29" x14ac:dyDescent="0.2">
      <c r="A23" s="30" t="s">
        <v>68</v>
      </c>
      <c r="B23" s="35">
        <v>1.16E-3</v>
      </c>
      <c r="C23" s="35">
        <v>-7.9999999999999996E-6</v>
      </c>
      <c r="D23" s="35">
        <v>-3.9999999999999998E-6</v>
      </c>
      <c r="E23" s="35">
        <v>3.7500000000000001E-4</v>
      </c>
      <c r="F23" s="35">
        <v>-4.08E-4</v>
      </c>
      <c r="G23" s="35">
        <v>6.2500000000000001E-4</v>
      </c>
      <c r="H23" s="35"/>
      <c r="I23" s="35"/>
      <c r="J23" s="35"/>
      <c r="K23" s="35"/>
      <c r="L23" s="35"/>
      <c r="M23" s="35"/>
      <c r="AC23" s="31">
        <v>1.74E-3</v>
      </c>
    </row>
    <row r="24" spans="1:29" x14ac:dyDescent="0.2">
      <c r="A24" s="30" t="s">
        <v>69</v>
      </c>
      <c r="H24" s="35">
        <v>0.713001</v>
      </c>
      <c r="I24" s="35">
        <v>0.78400000000000003</v>
      </c>
      <c r="J24" s="35">
        <v>0.61399999999999999</v>
      </c>
      <c r="K24" s="35">
        <v>4.0139899999999997</v>
      </c>
      <c r="L24" s="35">
        <v>0.26400000000000001</v>
      </c>
      <c r="M24" s="35"/>
      <c r="AC24" s="31">
        <v>6.3889899999999997</v>
      </c>
    </row>
    <row r="25" spans="1:29" x14ac:dyDescent="0.2">
      <c r="A25" s="30" t="s">
        <v>70</v>
      </c>
      <c r="H25" s="35">
        <v>2.6900099999999999E-4</v>
      </c>
      <c r="I25" s="35">
        <v>3.5811599999999999E-2</v>
      </c>
      <c r="J25" s="35">
        <v>2.9607899999999999E-2</v>
      </c>
      <c r="K25" s="35">
        <v>5.6729099999999998E-2</v>
      </c>
      <c r="L25" s="35">
        <v>3.4701100000000002E-3</v>
      </c>
      <c r="M25" s="35"/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ht="18" customHeight="1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74.481630001000013</v>
      </c>
      <c r="C34" s="36">
        <f>+B34/B$40*100</f>
        <v>21.901660024717032</v>
      </c>
    </row>
    <row r="35" spans="1:3" x14ac:dyDescent="0.2">
      <c r="A35" s="36" t="str">
        <f t="shared" ref="A35:A39" si="0">+A5</f>
        <v>a-Energy</v>
      </c>
      <c r="B35" s="40">
        <f>SUM(C16:C23,I22:I25)</f>
        <v>8.5038036000000012</v>
      </c>
      <c r="C35" s="36">
        <f t="shared" ref="C35:C40" si="1">+B35/B$40*100</f>
        <v>2.5005818933026061</v>
      </c>
    </row>
    <row r="36" spans="1:3" x14ac:dyDescent="0.2">
      <c r="A36" s="36" t="str">
        <f t="shared" si="0"/>
        <v>a-Text</v>
      </c>
      <c r="B36" s="40">
        <f>SUM(B19:G21,H22:M22,B23:G23,H24:M25,Y26)</f>
        <v>23.471714711000001</v>
      </c>
      <c r="C36" s="36">
        <f t="shared" si="1"/>
        <v>6.9019638237048433</v>
      </c>
    </row>
    <row r="37" spans="1:3" x14ac:dyDescent="0.2">
      <c r="A37" s="36" t="str">
        <f t="shared" si="0"/>
        <v>a-OthrMfg</v>
      </c>
      <c r="B37" s="40">
        <f>SUM(E16:E23,K22:K25)</f>
        <v>25.498254099999993</v>
      </c>
      <c r="C37" s="36">
        <f t="shared" si="1"/>
        <v>7.4978768927928803</v>
      </c>
    </row>
    <row r="38" spans="1:3" x14ac:dyDescent="0.2">
      <c r="A38" s="36" t="str">
        <f t="shared" si="0"/>
        <v>a-Const</v>
      </c>
      <c r="B38" s="40">
        <f>SUM(F16:F23,L22:L25)</f>
        <v>8.0963321100000005</v>
      </c>
      <c r="C38" s="36">
        <f t="shared" si="1"/>
        <v>2.3807630595361449</v>
      </c>
    </row>
    <row r="39" spans="1:3" x14ac:dyDescent="0.2">
      <c r="A39" s="36" t="str">
        <f t="shared" si="0"/>
        <v>a-OthrSer</v>
      </c>
      <c r="B39" s="40">
        <f>SUM(G16:G23,M22:M25)</f>
        <v>200.021255</v>
      </c>
      <c r="C39" s="36">
        <f t="shared" si="1"/>
        <v>58.817154305946495</v>
      </c>
    </row>
    <row r="40" spans="1:3" x14ac:dyDescent="0.2">
      <c r="A40" s="36" t="s">
        <v>0</v>
      </c>
      <c r="B40" s="40">
        <f>SUM(B34:B39)</f>
        <v>340.072989522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Q3" t="s">
        <v>64</v>
      </c>
      <c r="R3" t="s">
        <v>65</v>
      </c>
      <c r="S3" t="s">
        <v>66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ht="21.75" customHeight="1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ht="18" customHeight="1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ht="16.5" customHeight="1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61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62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x14ac:dyDescent="0.2">
      <c r="A18" s="30" t="s">
        <v>63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x14ac:dyDescent="0.2">
      <c r="A19" s="30" t="s">
        <v>64</v>
      </c>
      <c r="B19" s="35"/>
      <c r="C19" s="35"/>
      <c r="D19" s="35"/>
      <c r="E19" s="35"/>
      <c r="F19" s="35"/>
      <c r="G19" s="35"/>
      <c r="AC19" s="31">
        <v>0</v>
      </c>
    </row>
    <row r="20" spans="1:29" x14ac:dyDescent="0.2">
      <c r="A20" s="30" t="s">
        <v>65</v>
      </c>
      <c r="B20" s="35"/>
      <c r="C20" s="35"/>
      <c r="D20" s="35"/>
      <c r="E20" s="35"/>
      <c r="F20" s="35"/>
      <c r="G20" s="35"/>
      <c r="AC20" s="31">
        <v>0</v>
      </c>
    </row>
    <row r="21" spans="1:29" x14ac:dyDescent="0.2">
      <c r="A21" s="30" t="s">
        <v>66</v>
      </c>
      <c r="B21" s="35"/>
      <c r="C21" s="35"/>
      <c r="D21" s="35"/>
      <c r="E21" s="35"/>
      <c r="F21" s="35"/>
      <c r="G21" s="35"/>
      <c r="AC21" s="31">
        <v>0</v>
      </c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70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49">
        <v>134.46899999999999</v>
      </c>
      <c r="C31" s="49">
        <v>33.297400000000003</v>
      </c>
      <c r="D31" s="49">
        <v>52.720100000000002</v>
      </c>
      <c r="E31" s="49">
        <v>65.321399999999997</v>
      </c>
      <c r="F31" s="49">
        <v>23.8202</v>
      </c>
      <c r="G31" s="49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7" x14ac:dyDescent="0.2">
      <c r="A33" s="50" t="s">
        <v>80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a-Text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12.172322245275863</v>
      </c>
      <c r="C35" s="48">
        <f t="shared" ref="C35:G35" si="1">+(C16+C19)/C$31*100</f>
        <v>2.399586754521374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>SUM(B19:G21,H22:M22,B23:G23,H24:M25,Y26)</f>
        <v>23.471714711000001</v>
      </c>
      <c r="C36" s="48">
        <f t="shared" ref="B36:G36" si="2">+(C17+C20)/C$31*100</f>
        <v>3.2044544018451888</v>
      </c>
      <c r="D36" s="48">
        <f t="shared" si="2"/>
        <v>12.118698560890437</v>
      </c>
      <c r="E36" s="48">
        <f t="shared" si="2"/>
        <v>8.7045899199955912</v>
      </c>
      <c r="F36" s="48">
        <f t="shared" si="2"/>
        <v>15.049999580188246</v>
      </c>
      <c r="G36" s="48">
        <f t="shared" si="2"/>
        <v>15.874753847876343</v>
      </c>
    </row>
    <row r="37" spans="1:7" x14ac:dyDescent="0.2">
      <c r="A37" s="51" t="s">
        <v>3</v>
      </c>
      <c r="B37" s="48">
        <f t="shared" ref="B37:G37" si="3">+(B18+B21)/B$31*100</f>
        <v>15.968066989417636</v>
      </c>
      <c r="C37" s="48">
        <f t="shared" si="3"/>
        <v>24.644566843056811</v>
      </c>
      <c r="D37" s="48">
        <f t="shared" si="3"/>
        <v>29.298123486108711</v>
      </c>
      <c r="E37" s="48">
        <f t="shared" si="3"/>
        <v>21.733765657196567</v>
      </c>
      <c r="F37" s="48">
        <f t="shared" si="3"/>
        <v>17.522648844258239</v>
      </c>
      <c r="G37" s="48">
        <f t="shared" si="3"/>
        <v>49.115828157827139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ht="12.75" customHeight="1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ht="14.25" customHeight="1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ht="16.5" customHeight="1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61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62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x14ac:dyDescent="0.2">
      <c r="A18" s="30" t="s">
        <v>63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x14ac:dyDescent="0.2">
      <c r="A19" s="30" t="s">
        <v>61</v>
      </c>
      <c r="AC19" s="31"/>
    </row>
    <row r="20" spans="1:29" x14ac:dyDescent="0.2">
      <c r="A20" s="30" t="s">
        <v>62</v>
      </c>
      <c r="AC20" s="31"/>
    </row>
    <row r="21" spans="1:29" x14ac:dyDescent="0.2">
      <c r="A21" s="30" t="s">
        <v>63</v>
      </c>
      <c r="AC21" s="31"/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70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ht="14.25" customHeight="1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95.345721442302093</v>
      </c>
      <c r="C35" s="36">
        <f>+B17/SUM($B17:$G17)*100</f>
        <v>35.38898168556193</v>
      </c>
      <c r="D35" s="36">
        <f>B18/SUM($B18:$G18)*100</f>
        <v>10.097540602886017</v>
      </c>
    </row>
    <row r="36" spans="1:4" x14ac:dyDescent="0.2">
      <c r="A36" s="36" t="str">
        <f t="shared" ref="A36:A40" si="0">+A5</f>
        <v>a-Energy</v>
      </c>
      <c r="B36" s="36">
        <f>SUM(B19:G21,H22:M22,B23:G23,H24:M25,Y26)</f>
        <v>23.471714711000001</v>
      </c>
      <c r="C36" s="36">
        <f>+C17/SUM($B17:$G17)*100</f>
        <v>1.0616863659072706</v>
      </c>
      <c r="D36" s="36">
        <f>C18/SUM($B18:$G18)*100</f>
        <v>3.8589806394010204</v>
      </c>
    </row>
    <row r="37" spans="1:4" x14ac:dyDescent="0.2">
      <c r="A37" s="36" t="str">
        <f t="shared" si="0"/>
        <v>a-Text</v>
      </c>
      <c r="B37" s="36">
        <v>0</v>
      </c>
      <c r="C37" s="36">
        <f>+D17/SUM($B17:$G17)*100</f>
        <v>6.3571729849277334</v>
      </c>
      <c r="D37" s="36">
        <f>D18/SUM($B18:$G18)*100</f>
        <v>7.2636869310490084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5.657644057257829</v>
      </c>
      <c r="D38" s="36">
        <f>E18/SUM($B18:$G18)*100</f>
        <v>6.6762340167497447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3.5670870858440584</v>
      </c>
      <c r="D39" s="36">
        <f>F18/SUM($B18:$G18)*100</f>
        <v>1.9628460955660616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47.967427820501172</v>
      </c>
      <c r="D40" s="36">
        <f>G18/SUM($B18:$G18)*100</f>
        <v>70.140711714348157</v>
      </c>
    </row>
    <row r="41" spans="1:4" x14ac:dyDescent="0.2">
      <c r="A41" s="37" t="s">
        <v>0</v>
      </c>
      <c r="B41" s="48">
        <f t="shared" ref="B41" si="1">SUM(B35:B40)</f>
        <v>118.8174361533021</v>
      </c>
      <c r="C41" s="48">
        <f>SUM(C35:C40)</f>
        <v>100</v>
      </c>
      <c r="D41" s="48">
        <f t="shared" ref="D41" si="2">SUM(D35:D40)</f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 s="35">
        <v>42.9726</v>
      </c>
      <c r="C10" s="35">
        <v>3.9227999999999999E-2</v>
      </c>
      <c r="D10" s="35">
        <v>14.003500000000001</v>
      </c>
      <c r="E10" s="35">
        <v>1.9846699999999999</v>
      </c>
      <c r="F10" s="35">
        <v>0.22564000000000001</v>
      </c>
      <c r="G10" s="35">
        <v>8.6882800000000007</v>
      </c>
      <c r="Y10" s="35">
        <v>71.066500000000005</v>
      </c>
      <c r="Z10" s="35">
        <v>1.5507999999999999E-2</v>
      </c>
      <c r="AA10" s="35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57</v>
      </c>
      <c r="B11" s="35">
        <v>1.9455</v>
      </c>
      <c r="C11" s="35">
        <v>11.5121</v>
      </c>
      <c r="D11" s="35">
        <v>0.28538999999999998</v>
      </c>
      <c r="E11" s="35">
        <v>8.1489899999999995</v>
      </c>
      <c r="F11" s="35">
        <v>0.81218199999999996</v>
      </c>
      <c r="G11" s="35">
        <v>9.1066699999999994</v>
      </c>
      <c r="Y11" s="35">
        <v>13.6272</v>
      </c>
      <c r="Z11" s="35">
        <v>4.3000000000000002E-5</v>
      </c>
      <c r="AA11" s="35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83</v>
      </c>
      <c r="B12" s="35">
        <v>0.25282300000000002</v>
      </c>
      <c r="C12" s="35">
        <v>0.85363</v>
      </c>
      <c r="D12" s="35">
        <v>4.6342800000000004</v>
      </c>
      <c r="E12" s="35">
        <v>1.5958000000000001</v>
      </c>
      <c r="F12" s="35">
        <v>9.4271999999999995E-2</v>
      </c>
      <c r="G12" s="35">
        <v>7.4131400000000003</v>
      </c>
      <c r="Y12" s="35">
        <v>26.401399999999999</v>
      </c>
      <c r="Z12" s="35">
        <v>0.57133</v>
      </c>
      <c r="AA12" s="35">
        <v>0.87521700000000002</v>
      </c>
      <c r="AB12" s="35">
        <v>15.906499999999999</v>
      </c>
      <c r="AC12" s="31">
        <v>58.598300000000002</v>
      </c>
    </row>
    <row r="13" spans="1:29" ht="15" customHeight="1" x14ac:dyDescent="0.2">
      <c r="A13" s="30" t="s">
        <v>58</v>
      </c>
      <c r="B13" s="35">
        <v>3.9453900000000002</v>
      </c>
      <c r="C13" s="35">
        <v>1.9515800000000001</v>
      </c>
      <c r="D13" s="35">
        <v>2.8271500000000001</v>
      </c>
      <c r="E13" s="35">
        <v>17.757000000000001</v>
      </c>
      <c r="F13" s="35">
        <v>7.6361999999999997</v>
      </c>
      <c r="G13" s="35">
        <v>21.6449</v>
      </c>
      <c r="Y13" s="35">
        <v>24.853300000000001</v>
      </c>
      <c r="Z13" s="35">
        <v>2.23E-2</v>
      </c>
      <c r="AA13" s="35">
        <v>21.779499999999999</v>
      </c>
      <c r="AB13" s="35">
        <v>2.9569899999999998</v>
      </c>
      <c r="AC13" s="31">
        <v>105.374</v>
      </c>
    </row>
    <row r="14" spans="1:29" ht="13.5" customHeight="1" x14ac:dyDescent="0.2">
      <c r="A14" s="30" t="s">
        <v>59</v>
      </c>
      <c r="B14" s="35">
        <v>0.113533</v>
      </c>
      <c r="C14" s="35">
        <v>0.20480000000000001</v>
      </c>
      <c r="D14" s="35">
        <v>0.161607</v>
      </c>
      <c r="E14" s="35">
        <v>0.44997100000000001</v>
      </c>
      <c r="F14" s="35">
        <v>0.80969400000000002</v>
      </c>
      <c r="G14" s="35">
        <v>0.94127099999999997</v>
      </c>
      <c r="Y14" s="35">
        <v>0.64667200000000002</v>
      </c>
      <c r="Z14" s="35">
        <v>2.5819999999999999E-2</v>
      </c>
      <c r="AA14" s="35">
        <v>22.620799999999999</v>
      </c>
      <c r="AB14" s="35">
        <v>0.222</v>
      </c>
      <c r="AC14" s="31">
        <v>26.196100000000001</v>
      </c>
    </row>
    <row r="15" spans="1:29" ht="14.25" customHeight="1" x14ac:dyDescent="0.2">
      <c r="A15" s="30" t="s">
        <v>60</v>
      </c>
      <c r="B15" s="35">
        <v>11.8322</v>
      </c>
      <c r="C15" s="35">
        <v>8.6640700000000006</v>
      </c>
      <c r="D15" s="35">
        <v>8.9732000000000003</v>
      </c>
      <c r="E15" s="35">
        <v>15.501799999999999</v>
      </c>
      <c r="F15" s="35">
        <v>6.4837300000000004</v>
      </c>
      <c r="G15" s="35">
        <v>58.519500000000001</v>
      </c>
      <c r="Y15" s="35">
        <v>153.60599999999999</v>
      </c>
      <c r="Z15" s="35">
        <v>37.448799999999999</v>
      </c>
      <c r="AA15" s="3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61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62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63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61</v>
      </c>
      <c r="AC19" s="31"/>
    </row>
    <row r="20" spans="1:29" x14ac:dyDescent="0.2">
      <c r="A20" s="30" t="s">
        <v>62</v>
      </c>
      <c r="AC20" s="31"/>
    </row>
    <row r="21" spans="1:29" x14ac:dyDescent="0.2">
      <c r="A21" s="30" t="s">
        <v>63</v>
      </c>
      <c r="AC21" s="31"/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70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23.999013436308118</v>
      </c>
      <c r="C34" s="50">
        <f>+Y10/SUM(Y$10:Y$15)*100</f>
        <v>24.488710365618505</v>
      </c>
      <c r="D34" s="50">
        <f t="shared" ref="D34:E39" si="0">+Z10/SUM(Z$10:Z$15)*100</f>
        <v>4.0720725328860945E-2</v>
      </c>
      <c r="E34" s="50">
        <f t="shared" si="0"/>
        <v>0.89243031304317866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11.241121217423212</v>
      </c>
      <c r="C35" s="50">
        <f t="shared" ref="C35:C39" si="3">+Y11/SUM(Y$10:Y$15)*100</f>
        <v>4.695778656530945</v>
      </c>
      <c r="D35" s="50">
        <f t="shared" si="0"/>
        <v>1.1290889793274573E-4</v>
      </c>
      <c r="E35" s="50">
        <f t="shared" si="0"/>
        <v>1.0423778542866215E-2</v>
      </c>
    </row>
    <row r="36" spans="1:5" x14ac:dyDescent="0.2">
      <c r="A36" s="36" t="str">
        <f t="shared" si="1"/>
        <v>c-Text</v>
      </c>
      <c r="B36" s="50">
        <f>SUM(B19:G21,H22:M22,B23:G23,H24:M25,Y26)</f>
        <v>23.471714711000001</v>
      </c>
      <c r="C36" s="50">
        <f t="shared" si="3"/>
        <v>9.097623181764126</v>
      </c>
      <c r="D36" s="50">
        <f t="shared" si="0"/>
        <v>1.5001916431608284</v>
      </c>
      <c r="E36" s="50">
        <f t="shared" si="0"/>
        <v>1.6900830279643835</v>
      </c>
    </row>
    <row r="37" spans="1:5" x14ac:dyDescent="0.2">
      <c r="A37" s="36" t="str">
        <f t="shared" si="1"/>
        <v>c-OthrMfg</v>
      </c>
      <c r="B37" s="50">
        <f t="shared" si="2"/>
        <v>19.704919204018967</v>
      </c>
      <c r="C37" s="50">
        <f t="shared" si="3"/>
        <v>8.5641654693818658</v>
      </c>
      <c r="D37" s="50">
        <f t="shared" si="0"/>
        <v>5.8555079625586745E-2</v>
      </c>
      <c r="E37" s="50">
        <f t="shared" si="0"/>
        <v>42.05718502674226</v>
      </c>
    </row>
    <row r="38" spans="1:5" ht="14.25" customHeight="1" x14ac:dyDescent="0.2">
      <c r="A38" s="36" t="str">
        <f t="shared" si="1"/>
        <v>c-Const</v>
      </c>
      <c r="B38" s="50">
        <f t="shared" si="2"/>
        <v>0.94735189839991207</v>
      </c>
      <c r="C38" s="50">
        <f t="shared" si="3"/>
        <v>0.22283584121288155</v>
      </c>
      <c r="D38" s="50">
        <f t="shared" si="0"/>
        <v>6.7797854526127785E-2</v>
      </c>
      <c r="E38" s="50">
        <f t="shared" si="0"/>
        <v>43.681772816314947</v>
      </c>
    </row>
    <row r="39" spans="1:5" x14ac:dyDescent="0.2">
      <c r="A39" s="36" t="str">
        <f t="shared" si="1"/>
        <v>c-OthrSer</v>
      </c>
      <c r="B39" s="50">
        <f t="shared" si="2"/>
        <v>38.862129897310112</v>
      </c>
      <c r="C39" s="50">
        <f t="shared" si="3"/>
        <v>52.930886485491691</v>
      </c>
      <c r="D39" s="50">
        <f t="shared" si="0"/>
        <v>98.332621788460656</v>
      </c>
      <c r="E39" s="50">
        <f t="shared" si="0"/>
        <v>11.66810503739236</v>
      </c>
    </row>
    <row r="40" spans="1:5" x14ac:dyDescent="0.2">
      <c r="A40" s="51" t="s">
        <v>0</v>
      </c>
      <c r="B40" s="48">
        <f>SUM(B34:B39)</f>
        <v>118.22625036446033</v>
      </c>
      <c r="C40" s="48">
        <f t="shared" ref="C40:E40" si="4">SUM(C34:C39)</f>
        <v>100.00000000000003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 s="35">
        <v>15.906499999999999</v>
      </c>
      <c r="AC12" s="31">
        <v>58.598300000000002</v>
      </c>
    </row>
    <row r="13" spans="1:29" ht="15" customHeight="1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 s="35">
        <v>2.9569899999999998</v>
      </c>
      <c r="AC13" s="31">
        <v>105.374</v>
      </c>
    </row>
    <row r="14" spans="1:29" ht="13.5" customHeight="1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 s="35">
        <v>0.222</v>
      </c>
      <c r="AC14" s="31">
        <v>26.196100000000001</v>
      </c>
    </row>
    <row r="15" spans="1:29" ht="16.5" customHeight="1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61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62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63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61</v>
      </c>
      <c r="AC19" s="31"/>
    </row>
    <row r="20" spans="1:29" x14ac:dyDescent="0.2">
      <c r="A20" s="30" t="s">
        <v>62</v>
      </c>
      <c r="AC20" s="31"/>
    </row>
    <row r="21" spans="1:29" x14ac:dyDescent="0.2">
      <c r="A21" s="30" t="s">
        <v>63</v>
      </c>
      <c r="AC21" s="31"/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70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ht="15.75" customHeight="1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 s="35">
        <v>8.8681800000000006</v>
      </c>
      <c r="I30" s="35">
        <v>14.5282</v>
      </c>
      <c r="J30" s="35">
        <v>5.11205</v>
      </c>
      <c r="K30" s="35">
        <v>34.437800000000003</v>
      </c>
      <c r="L30" s="35">
        <v>2.03809</v>
      </c>
      <c r="M30" s="35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12.450344588723684</v>
      </c>
      <c r="C34" s="36">
        <f>+AB10/SUM(AB$10:AB$15)*100</f>
        <v>16.316589676835715</v>
      </c>
    </row>
    <row r="35" spans="1:3" x14ac:dyDescent="0.2">
      <c r="A35" s="36" t="str">
        <f t="shared" ref="A35:A39" si="0">+A11</f>
        <v>c-Energy</v>
      </c>
      <c r="B35" s="48">
        <f>+I30/SUM($H30:$M30)*100</f>
        <v>20.3966424062091</v>
      </c>
      <c r="C35" s="36">
        <f t="shared" ref="C35:C39" si="1">+AB11/SUM(AB$10:AB$15)*100</f>
        <v>2.6810352326339433</v>
      </c>
    </row>
    <row r="36" spans="1:3" x14ac:dyDescent="0.2">
      <c r="A36" s="36" t="str">
        <f t="shared" si="0"/>
        <v>c-Text</v>
      </c>
      <c r="B36" s="48">
        <f>SUM(B19:G21,H22:M22,B23:G23,H24:M25,Y26)</f>
        <v>23.471714711000001</v>
      </c>
      <c r="C36" s="36">
        <f t="shared" si="1"/>
        <v>52.390588843342336</v>
      </c>
    </row>
    <row r="37" spans="1:3" x14ac:dyDescent="0.2">
      <c r="A37" s="36" t="str">
        <f t="shared" si="0"/>
        <v>c-OthrMfg</v>
      </c>
      <c r="B37" s="48">
        <f>+K30/SUM($H30:$M30)*100</f>
        <v>48.348418376436712</v>
      </c>
      <c r="C37" s="36">
        <f t="shared" si="1"/>
        <v>9.7393170907411974</v>
      </c>
    </row>
    <row r="38" spans="1:3" x14ac:dyDescent="0.2">
      <c r="A38" s="36" t="str">
        <f t="shared" si="0"/>
        <v>c-Const</v>
      </c>
      <c r="B38" s="48">
        <f>+L30/SUM($H30:$M30)*100</f>
        <v>2.8613450339113382</v>
      </c>
      <c r="C38" s="36">
        <f t="shared" si="1"/>
        <v>0.73119232535265444</v>
      </c>
    </row>
    <row r="39" spans="1:3" x14ac:dyDescent="0.2">
      <c r="A39" s="36" t="str">
        <f t="shared" si="0"/>
        <v>c-OthrSer</v>
      </c>
      <c r="B39" s="48">
        <f>+M30/SUM($H30:$M30)*100</f>
        <v>8.7662658105847981</v>
      </c>
      <c r="C39" s="36">
        <f t="shared" si="1"/>
        <v>18.141276831094142</v>
      </c>
    </row>
    <row r="40" spans="1:3" x14ac:dyDescent="0.2">
      <c r="A40" s="36" t="s">
        <v>0</v>
      </c>
      <c r="B40" s="48">
        <f>SUM(B34:B39)</f>
        <v>116.29473092686563</v>
      </c>
      <c r="C40" s="48">
        <f>SUM(C34:C39)</f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76</v>
      </c>
      <c r="C1" s="20"/>
      <c r="D1" s="20"/>
      <c r="E1" s="20" t="s">
        <v>77</v>
      </c>
      <c r="F1" s="20"/>
      <c r="G1" s="20" t="s">
        <v>78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73</v>
      </c>
      <c r="R2" s="66"/>
      <c r="S2" s="66"/>
      <c r="T2" s="18" t="s">
        <v>33</v>
      </c>
      <c r="U2" s="9" t="s">
        <v>74</v>
      </c>
      <c r="V2" s="9" t="s">
        <v>12</v>
      </c>
      <c r="W2" s="9" t="s">
        <v>13</v>
      </c>
      <c r="X2" s="9" t="s">
        <v>75</v>
      </c>
      <c r="Y2" s="9" t="s">
        <v>8</v>
      </c>
      <c r="Z2" s="9" t="s">
        <v>4</v>
      </c>
      <c r="AA2" s="9" t="s">
        <v>72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82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83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  <c r="P3" t="s">
        <v>63</v>
      </c>
      <c r="T3" t="s">
        <v>67</v>
      </c>
      <c r="U3" t="s">
        <v>68</v>
      </c>
      <c r="V3" t="s">
        <v>69</v>
      </c>
      <c r="W3" t="s">
        <v>70</v>
      </c>
      <c r="X3" t="s">
        <v>34</v>
      </c>
      <c r="Y3" t="s">
        <v>35</v>
      </c>
      <c r="Z3" t="s">
        <v>71</v>
      </c>
      <c r="AA3" t="s">
        <v>72</v>
      </c>
      <c r="AB3" t="s">
        <v>36</v>
      </c>
      <c r="AC3" s="31" t="s">
        <v>42</v>
      </c>
    </row>
    <row r="4" spans="1:29" x14ac:dyDescent="0.2">
      <c r="A4" s="30" t="s">
        <v>51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52</v>
      </c>
      <c r="I5">
        <v>33.297400000000003</v>
      </c>
      <c r="AC5" s="31">
        <v>33.297400000000003</v>
      </c>
    </row>
    <row r="6" spans="1:29" x14ac:dyDescent="0.2">
      <c r="A6" s="30" t="s">
        <v>82</v>
      </c>
      <c r="J6">
        <v>52.720100000000002</v>
      </c>
      <c r="AC6" s="31">
        <v>52.720100000000002</v>
      </c>
    </row>
    <row r="7" spans="1:29" x14ac:dyDescent="0.2">
      <c r="A7" s="30" t="s">
        <v>53</v>
      </c>
      <c r="K7">
        <v>65.321399999999997</v>
      </c>
      <c r="AC7" s="31">
        <v>65.321399999999997</v>
      </c>
    </row>
    <row r="8" spans="1:29" x14ac:dyDescent="0.2">
      <c r="A8" s="30" t="s">
        <v>54</v>
      </c>
      <c r="L8">
        <v>23.8202</v>
      </c>
      <c r="AC8" s="31">
        <v>23.8202</v>
      </c>
    </row>
    <row r="9" spans="1:29" x14ac:dyDescent="0.2">
      <c r="A9" s="30" t="s">
        <v>55</v>
      </c>
      <c r="M9">
        <v>303.67399999999998</v>
      </c>
      <c r="AC9" s="31">
        <v>303.67399999999998</v>
      </c>
    </row>
    <row r="10" spans="1:29" x14ac:dyDescent="0.2">
      <c r="A10" s="30" t="s">
        <v>56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57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83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 s="35">
        <v>15.906499999999999</v>
      </c>
      <c r="AC12" s="31">
        <v>58.598300000000002</v>
      </c>
    </row>
    <row r="13" spans="1:29" ht="21.75" customHeight="1" x14ac:dyDescent="0.2">
      <c r="A13" s="30" t="s">
        <v>58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 s="35">
        <v>2.9569899999999998</v>
      </c>
      <c r="AC13" s="31">
        <v>105.374</v>
      </c>
    </row>
    <row r="14" spans="1:29" ht="18" customHeight="1" x14ac:dyDescent="0.2">
      <c r="A14" s="30" t="s">
        <v>59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 s="35">
        <v>0.222</v>
      </c>
      <c r="AC14" s="31">
        <v>26.196100000000001</v>
      </c>
    </row>
    <row r="15" spans="1:29" ht="16.5" customHeight="1" x14ac:dyDescent="0.2">
      <c r="A15" s="30" t="s">
        <v>60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61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62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63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61</v>
      </c>
      <c r="AC19" s="31"/>
    </row>
    <row r="20" spans="1:29" x14ac:dyDescent="0.2">
      <c r="A20" s="30" t="s">
        <v>62</v>
      </c>
      <c r="AC20" s="31"/>
    </row>
    <row r="21" spans="1:29" x14ac:dyDescent="0.2">
      <c r="A21" s="30" t="s">
        <v>63</v>
      </c>
      <c r="AC21" s="31"/>
    </row>
    <row r="22" spans="1:29" x14ac:dyDescent="0.2">
      <c r="A22" s="30" t="s">
        <v>67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68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69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70</v>
      </c>
      <c r="H25" s="35">
        <v>2.6900099999999999E-4</v>
      </c>
      <c r="I25" s="35">
        <v>3.5811599999999999E-2</v>
      </c>
      <c r="J25" s="35">
        <v>2.9607899999999999E-2</v>
      </c>
      <c r="K25" s="35">
        <v>5.6729099999999998E-2</v>
      </c>
      <c r="L25" s="35">
        <v>3.4701100000000002E-3</v>
      </c>
      <c r="M25" s="35"/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71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72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49">
        <v>134.46899999999999</v>
      </c>
      <c r="C31" s="49">
        <v>33.297400000000003</v>
      </c>
      <c r="D31" s="49">
        <v>52.720100000000002</v>
      </c>
      <c r="E31" s="49">
        <v>65.321399999999997</v>
      </c>
      <c r="F31" s="49">
        <v>23.8202</v>
      </c>
      <c r="G31" s="49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/>
      <c r="R31" s="33"/>
      <c r="S31" s="33"/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3.6842759305118653</v>
      </c>
    </row>
    <row r="35" spans="1:2" x14ac:dyDescent="0.2">
      <c r="A35" s="36" t="str">
        <f t="shared" ref="A35:A39" si="0">+A5</f>
        <v>a-Energy</v>
      </c>
      <c r="B35" s="48">
        <f>+(I25+AB11)/C31*100</f>
        <v>2.5521830533314911</v>
      </c>
    </row>
    <row r="36" spans="1:2" x14ac:dyDescent="0.2">
      <c r="A36" s="36" t="str">
        <f t="shared" si="0"/>
        <v>a-Text</v>
      </c>
      <c r="B36" s="48">
        <f>SUM(B19:G21,H22:M22,B23:G23,H24:M25,Y26)</f>
        <v>23.471714711000001</v>
      </c>
    </row>
    <row r="37" spans="1:2" x14ac:dyDescent="0.2">
      <c r="A37" s="36" t="str">
        <f t="shared" si="0"/>
        <v>a-OthrMfg</v>
      </c>
      <c r="B37" s="48">
        <f>+(K25+AB13)/E31*100</f>
        <v>4.6136780595639406</v>
      </c>
    </row>
    <row r="38" spans="1:2" x14ac:dyDescent="0.2">
      <c r="A38" s="36" t="str">
        <f t="shared" si="0"/>
        <v>a-Const</v>
      </c>
      <c r="B38" s="48">
        <f>+L25+AB14/F31*100</f>
        <v>0.9354522092267068</v>
      </c>
    </row>
    <row r="39" spans="1:2" x14ac:dyDescent="0.2">
      <c r="A39" s="36" t="str">
        <f t="shared" si="0"/>
        <v>a-OthrSer</v>
      </c>
      <c r="B39" s="36">
        <f>+(M25+AB15)/G31*100</f>
        <v>1.813767395298906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