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F8C7E5CD-31BA-4D0D-B8FC-12406B4C3C5E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<sst xmlns="http://schemas.openxmlformats.org/spreadsheetml/2006/main" count="752" uniqueCount="85">
  <si>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</si>
  <si>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</si>
  <si>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</si>
  <si>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</si>
  <si>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</si>
  <si>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</si>
  <si>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</si>
  <si>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</si>
  <si>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</si>
  <si>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</si>
  <si>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</si>
  <si>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</si>
  <si>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</si>
  <si>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</si>
  <si>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</si>
  <si>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</si>
  <si>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</si>
  <si>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</si>
  <si>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</si>
  <si>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</si>
  <si>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</si>
  <si>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</si>
  <si>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</si>
  <si>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</si>
  <si>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</si>
  <si>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</si>
  <si>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</si>
  <si>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</si>
  <si>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</si>
  <si>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</si>
  <si>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</si>
  <si>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</si>
  <si>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</si>
  <si>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</si>
  <si>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</si>
  <si>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</si>
  <si>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</si>
  <si>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</si>
  <si>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</si>
  <si>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</si>
  <si>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</si>
  <si>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</si>
  <si>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</si>
  <si>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</si>
  <si>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</si>
  <si>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</si>
  <si>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</si>
  <si>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</si>
  <si>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</si>
  <si>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</si>
  <si>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</si>
  <si>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</si>
  <si>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</si>
  <si>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</si>
  <si>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</si>
  <si>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</si>
  <si>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</si>
  <si>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</si>
  <si>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</si>
  <si>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</si>
  <si>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</si>
  <si>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</si>
  <si>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</si>
  <si>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</si>
  <si>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</si>
  <si>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</si>
  <si>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</si>
  <si>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</si>
  <si>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</si>
  <si>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</si>
  <si>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</si>
  <si>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</si>
  <si>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</si>
  <si>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</si>
  <si>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</si>
  <si>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</si>
  <si>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</si>
  <si>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</si>
  <si>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</si>
  <si>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</si>
  <si>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a-Electr</t>
  </si>
  <si>
    <t>c-Electr</t>
  </si>
  <si>
    <t>ZAF</t>
  </si>
  <si>
    <t>South Africa</t>
  </si>
  <si>
    <t>Electrical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</si>
</sst>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C16" sqref="C16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83</v>
      </c>
      <c r="C2" s="56" t="s">
        <v>49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47</v>
      </c>
      <c r="C5" s="55">
        <f>+'Industry GDP'!B34</f>
        <v>22.341182500000006</v>
      </c>
      <c r="D5" s="55">
        <f>+'Industry GDP'!C34</f>
        <v>5.8569011395450943</v>
      </c>
      <c r="E5" s="54">
        <f>+'Factor shrs in industry cost'!B35</f>
        <v>3.8920108693947824</v>
      </c>
      <c r="F5" s="54">
        <f>+'Factor shrs in industry cost'!B36</f>
        <v>10.5134722792801</v>
      </c>
      <c r="G5" s="54">
        <f>+'Factor shrs in industry cost'!B37</f>
        <v>15.299049476757498</v>
      </c>
      <c r="H5" s="54">
        <f>+'Industry shrs in employment'!B35</f>
        <v>25.916663111641995</v>
      </c>
      <c r="I5" s="54">
        <f>+'Industry shrs in employment'!C35</f>
        <v>3.6334850281763158</v>
      </c>
      <c r="J5" s="54">
        <f>+'Industry shrs in employment'!D35</f>
        <v>6.5756854925214148</v>
      </c>
      <c r="K5" s="7"/>
      <c r="L5" s="2"/>
    </row>
    <row r="6" spans="2:15" ht="15.75" x14ac:dyDescent="0.25">
      <c r="B6" s="6" t="s">
        <v>43</v>
      </c>
      <c r="C6" s="55">
        <f>+'Industry GDP'!B35</f>
        <v>41.848707800000007</v>
      </c>
      <c r="D6" s="55">
        <f>+'Industry GDP'!C35</f>
        <v>10.970938731748406</v>
      </c>
      <c r="E6" s="54">
        <f>+'Factor shrs in industry cost'!C35</f>
        <v>6.016087129787433</v>
      </c>
      <c r="F6" s="54">
        <f>+'Factor shrs in industry cost'!C36</f>
        <v>13.471196974707263</v>
      </c>
      <c r="G6" s="54">
        <f>+'Factor shrs in industry cost'!C37</f>
        <v>16.398138020502127</v>
      </c>
      <c r="H6" s="54">
        <f>+'Industry shrs in employment'!B36</f>
        <v>74.083336888357991</v>
      </c>
      <c r="I6" s="54">
        <f>+'Industry shrs in employment'!C36</f>
        <v>8.5970251812993705</v>
      </c>
      <c r="J6" s="54">
        <f>+'Industry shrs in employment'!D36</f>
        <v>12.968992177972567</v>
      </c>
      <c r="K6" s="7"/>
      <c r="L6" s="2"/>
    </row>
    <row r="7" spans="2:15" ht="15.75" x14ac:dyDescent="0.25">
      <c r="B7" s="6" t="s">
        <v>84</v>
      </c>
      <c r="C7" s="55">
        <f>+'Industry GDP'!B36</f>
        <v>4.0043579000000005</v>
      </c>
      <c r="D7" s="55">
        <f>+'Industry GDP'!C36</f>
        <v>1.0497711277214803</v>
      </c>
      <c r="E7" s="54">
        <f>+'Factor shrs in industry cost'!D35</f>
        <v>0</v>
      </c>
      <c r="F7" s="54">
        <f>+'Factor shrs in industry cost'!D36</f>
        <v>16.079979492256559</v>
      </c>
      <c r="G7" s="54">
        <f>+'Factor shrs in industry cost'!D37</f>
        <v>7.7214482709850794</v>
      </c>
      <c r="H7" s="54">
        <f>+'Industry shrs in employment'!B37</f>
        <v>0</v>
      </c>
      <c r="I7" s="54">
        <f>+'Industry shrs in employment'!C37</f>
        <v>1.2304533371389335</v>
      </c>
      <c r="J7" s="54">
        <f>+'Industry shrs in employment'!D37</f>
        <v>0.73222084041929736</v>
      </c>
      <c r="K7" s="7"/>
      <c r="L7" s="2"/>
    </row>
    <row r="8" spans="2:15" ht="15.75" x14ac:dyDescent="0.25">
      <c r="B8" s="6" t="s">
        <v>46</v>
      </c>
      <c r="C8" s="55">
        <f>+'Industry GDP'!B37</f>
        <v>32.514646999999997</v>
      </c>
      <c r="D8" s="55">
        <f>+'Industry GDP'!C37</f>
        <v>8.5239477841518188</v>
      </c>
      <c r="E8" s="54">
        <f>+'Factor shrs in industry cost'!B38</f>
        <v>0</v>
      </c>
      <c r="F8" s="54">
        <f>+'Factor shrs in industry cost'!E36</f>
        <v>8.564959378073592</v>
      </c>
      <c r="G8" s="54">
        <f>+'Factor shrs in industry cost'!E37</f>
        <v>7.2075288664933099</v>
      </c>
      <c r="H8" s="54">
        <f>+'Industry shrs in employment'!B38</f>
        <v>0</v>
      </c>
      <c r="I8" s="54">
        <f>+'Industry shrs in employment'!C38</f>
        <v>6.8798259673073741</v>
      </c>
      <c r="J8" s="54">
        <f>+'Industry shrs in employment'!D38</f>
        <v>7.1750094045707993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12.721029999999999</v>
      </c>
      <c r="D9" s="55">
        <f>+'Industry GDP'!C38</f>
        <v>3.3349092020168274</v>
      </c>
      <c r="E9" s="54">
        <f>+'Factor shrs in industry cost'!F35</f>
        <v>0</v>
      </c>
      <c r="F9" s="54">
        <f>+'Factor shrs in industry cost'!F36</f>
        <v>18.677004656899989</v>
      </c>
      <c r="G9" s="54">
        <f>+'Factor shrs in industry cost'!F37</f>
        <v>7.1442745157628469</v>
      </c>
      <c r="H9" s="54">
        <f>+'Industry shrs in employment'!B39</f>
        <v>0</v>
      </c>
      <c r="I9" s="54">
        <f>+'Industry shrs in employment'!C39</f>
        <v>4.5225539478119154</v>
      </c>
      <c r="J9" s="54">
        <f>+'Industry shrs in employment'!D39</f>
        <v>2.1439544569446007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268.02064000000001</v>
      </c>
      <c r="D10" s="55">
        <f>+'Industry GDP'!C39</f>
        <v>70.263532014816363</v>
      </c>
      <c r="E10" s="54">
        <f>+'Factor shrs in industry cost'!G35</f>
        <v>0</v>
      </c>
      <c r="F10" s="54">
        <f>+'Factor shrs in industry cost'!G36</f>
        <v>27.600632099943358</v>
      </c>
      <c r="G10" s="54">
        <f>+'Factor shrs in industry cost'!G37</f>
        <v>20.868640488187882</v>
      </c>
      <c r="H10" s="54">
        <f>+'Industry shrs in employment'!B40</f>
        <v>0</v>
      </c>
      <c r="I10" s="54">
        <f>+'Industry shrs in employment'!C40</f>
        <v>75.136656538266081</v>
      </c>
      <c r="J10" s="54">
        <f>+'Industry shrs in employment'!D40</f>
        <v>70.404137627571316</v>
      </c>
      <c r="K10" s="5"/>
    </row>
    <row r="11" spans="2:15" ht="15.75" x14ac:dyDescent="0.25">
      <c r="B11" s="6" t="s">
        <v>0</v>
      </c>
      <c r="C11" s="55">
        <f>+'Industry GDP'!B40</f>
        <v>381.45056520000003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99.999999999999986</v>
      </c>
      <c r="I11" s="55">
        <f t="shared" ref="I11:J11" si="0">SUM(I5:I10)</f>
        <v>99.999999999999986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47</v>
      </c>
      <c r="C14" s="10">
        <f>+'Comm shr in Comm demand'!B34</f>
        <v>6.1285542680725413</v>
      </c>
      <c r="D14" s="10">
        <f>+'Comm shr in Comm demand'!C34</f>
        <v>13.099292951430746</v>
      </c>
      <c r="E14" s="10">
        <f>+'Comm shr in Comm demand'!D34</f>
        <v>7.5524944415482978E-2</v>
      </c>
      <c r="F14" s="10">
        <f>+'Comm shr in Comm demand'!E34</f>
        <v>0.87831709634775823</v>
      </c>
      <c r="G14" s="10">
        <f>+'Comm shr in imports and exports'!B34</f>
        <v>7.2372087876996307</v>
      </c>
      <c r="H14" s="10">
        <f>+'Comm shr in imports and exports'!C34</f>
        <v>8.4513677031090193</v>
      </c>
      <c r="I14" s="10">
        <f>+'Imprt shr of consumption'!B34</f>
        <v>12.052768005749437</v>
      </c>
      <c r="J14" s="10">
        <f>+'Export shr of production'!B34</f>
        <v>17.160064852592065</v>
      </c>
    </row>
    <row r="15" spans="2:15" ht="15.75" x14ac:dyDescent="0.25">
      <c r="B15" s="6" t="s">
        <v>43</v>
      </c>
      <c r="C15" s="10">
        <f>+'Comm shr in Comm demand'!B35</f>
        <v>17.31523408578856</v>
      </c>
      <c r="D15" s="10">
        <f>+'Comm shr in Comm demand'!C35</f>
        <v>5.0517228249728579</v>
      </c>
      <c r="E15" s="10">
        <f>+'Comm shr in Comm demand'!D35</f>
        <v>1.5229727604428104E-4</v>
      </c>
      <c r="F15" s="10">
        <f>+'Comm shr in Comm demand'!E35</f>
        <v>9.5619603032665891E-4</v>
      </c>
      <c r="G15" s="10">
        <f>+'Comm shr in imports and exports'!B35</f>
        <v>14.024397326653709</v>
      </c>
      <c r="H15" s="10">
        <f>+'Comm shr in imports and exports'!C35</f>
        <v>19.119463537119678</v>
      </c>
      <c r="I15" s="10">
        <f>+'Imprt shr of consumption'!B35</f>
        <v>13.630965814035084</v>
      </c>
      <c r="J15" s="10">
        <f>+'Export shr of production'!B35</f>
        <v>20.992462205038198</v>
      </c>
    </row>
    <row r="16" spans="2:15" ht="15.75" x14ac:dyDescent="0.25">
      <c r="B16" s="6" t="s">
        <v>84</v>
      </c>
      <c r="C16" s="10">
        <f>+'Comm shr in Comm demand'!B36</f>
        <v>2.3506582038524741</v>
      </c>
      <c r="D16" s="10">
        <f>+'Comm shr in Comm demand'!C36</f>
        <v>0.96429582273521841</v>
      </c>
      <c r="E16" s="10">
        <f>+'Comm shr in Comm demand'!D36</f>
        <v>2.2148375287582584E-3</v>
      </c>
      <c r="F16" s="10">
        <f>+'Comm shr in Comm demand'!E36</f>
        <v>14.15113978141461</v>
      </c>
      <c r="G16" s="10">
        <f>+'Comm shr in imports and exports'!B36</f>
        <v>10.991810529229561</v>
      </c>
      <c r="H16" s="10">
        <f>+'Comm shr in imports and exports'!C36</f>
        <v>2.0843267938373344</v>
      </c>
      <c r="I16" s="10">
        <f>+'Imprt shr of consumption'!B36</f>
        <v>48.786391475090554</v>
      </c>
      <c r="J16" s="10">
        <f>+'Export shr of production'!B36</f>
        <v>19.086698253305993</v>
      </c>
    </row>
    <row r="17" spans="2:10" ht="15.75" x14ac:dyDescent="0.25">
      <c r="B17" s="6" t="s">
        <v>46</v>
      </c>
      <c r="C17" s="10">
        <f>+'Comm shr in Comm demand'!B37</f>
        <v>15.848223986498027</v>
      </c>
      <c r="D17" s="10">
        <f>+'Comm shr in Comm demand'!C37</f>
        <v>15.376887921492843</v>
      </c>
      <c r="E17" s="10">
        <f>+'Comm shr in Comm demand'!D37</f>
        <v>2.2539996854553591E-2</v>
      </c>
      <c r="F17" s="10">
        <f>+'Comm shr in Comm demand'!E37</f>
        <v>23.449942006370481</v>
      </c>
      <c r="G17" s="10">
        <f>+'Comm shr in imports and exports'!B37</f>
        <v>50.213738946124167</v>
      </c>
      <c r="H17" s="10">
        <f>+'Comm shr in imports and exports'!C37</f>
        <v>57.021305842455163</v>
      </c>
      <c r="I17" s="10">
        <f>+'Imprt shr of consumption'!B37</f>
        <v>40.854574164378946</v>
      </c>
      <c r="J17" s="10">
        <f>+'Export shr of production'!B37</f>
        <v>49.742256234758351</v>
      </c>
    </row>
    <row r="18" spans="2:10" ht="15.75" x14ac:dyDescent="0.25">
      <c r="B18" s="6" t="s">
        <v>44</v>
      </c>
      <c r="C18" s="10">
        <f>+'Comm shr in Comm demand'!B38</f>
        <v>3.4666631803035037</v>
      </c>
      <c r="D18" s="10">
        <f>+'Comm shr in Comm demand'!C38</f>
        <v>0.42138606678775137</v>
      </c>
      <c r="E18" s="10">
        <f>+'Comm shr in Comm demand'!D38</f>
        <v>5.8840415212269993E-2</v>
      </c>
      <c r="F18" s="10">
        <f>+'Comm shr in Comm demand'!E38</f>
        <v>45.322500845986788</v>
      </c>
      <c r="G18" s="10">
        <f>+'Comm shr in imports and exports'!B38</f>
        <v>2.2493235816477264</v>
      </c>
      <c r="H18" s="10">
        <f>+'Comm shr in imports and exports'!C38</f>
        <v>1.265708903169408</v>
      </c>
      <c r="I18" s="10">
        <f>+'Imprt shr of consumption'!B38</f>
        <v>6.8072566723996282</v>
      </c>
      <c r="J18" s="10">
        <f>+'Export shr of production'!B38</f>
        <v>3.6625043574640004</v>
      </c>
    </row>
    <row r="19" spans="2:10" ht="15.75" x14ac:dyDescent="0.25">
      <c r="B19" s="6" t="s">
        <v>45</v>
      </c>
      <c r="C19" s="10">
        <f>+'Comm shr in Comm demand'!B39</f>
        <v>54.890666275484911</v>
      </c>
      <c r="D19" s="10">
        <f>+'Comm shr in Comm demand'!C39</f>
        <v>65.086414412580581</v>
      </c>
      <c r="E19" s="10">
        <f>+'Comm shr in Comm demand'!D39</f>
        <v>99.840727508712888</v>
      </c>
      <c r="F19" s="10">
        <f>+'Comm shr in Comm demand'!E39</f>
        <v>16.197144073850048</v>
      </c>
      <c r="G19" s="10">
        <f>+'Comm shr in imports and exports'!B39</f>
        <v>15.28352082864521</v>
      </c>
      <c r="H19" s="10">
        <f>+'Comm shr in imports and exports'!C39</f>
        <v>12.057827220309418</v>
      </c>
      <c r="I19" s="10">
        <f>+'Imprt shr of consumption'!B39</f>
        <v>2.9709703134316272</v>
      </c>
      <c r="J19" s="10">
        <f>+'Export shr of production'!B39</f>
        <v>3.1036504765596273</v>
      </c>
    </row>
    <row r="20" spans="2:10" ht="15.75" x14ac:dyDescent="0.25">
      <c r="B20" s="6" t="s">
        <v>0</v>
      </c>
      <c r="C20" s="10">
        <f t="shared" ref="C20" si="1">SUM(C14:C19)</f>
        <v>100.00000000000003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</v>
      </c>
      <c r="H20" s="10">
        <f t="shared" ref="H20" si="6">SUM(H14:H19)</f>
        <v>100.00000000000003</v>
      </c>
      <c r="I20" s="53" t="s">
        <v>22</v>
      </c>
      <c r="J20" s="53" t="s">
        <v>22</v>
      </c>
    </row>
    <row r="21" spans="2:10" ht="15.75" x14ac:dyDescent="0.25">
      <c r="B21" s="12" t="s">
        <v>48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 s="35">
        <v>29.581600000000002</v>
      </c>
      <c r="Z10" s="35">
        <v>5.2069999999999998E-2</v>
      </c>
      <c r="AA10" s="35">
        <v>0.51622699999999999</v>
      </c>
      <c r="AB10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 s="35">
        <v>11.408099999999999</v>
      </c>
      <c r="Z11" s="35">
        <v>1.05E-4</v>
      </c>
      <c r="AA11" s="35">
        <v>5.62E-4</v>
      </c>
      <c r="AB11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 s="35">
        <v>2.1776300000000002</v>
      </c>
      <c r="Z12" s="35">
        <v>1.5269999999999999E-3</v>
      </c>
      <c r="AA12" s="35">
        <v>8.3172700000000006</v>
      </c>
      <c r="AB12">
        <v>2.6990500000000002</v>
      </c>
      <c r="AC12" s="31">
        <v>25.9252</v>
      </c>
    </row>
    <row r="13" spans="1:29" ht="12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 s="35">
        <v>34.725000000000001</v>
      </c>
      <c r="Z13" s="35">
        <v>1.554E-2</v>
      </c>
      <c r="AA13" s="35">
        <v>13.7826</v>
      </c>
      <c r="AB13">
        <v>73.838399999999993</v>
      </c>
      <c r="AC13" s="31">
        <v>208.18600000000001</v>
      </c>
    </row>
    <row r="14" spans="1:29" ht="15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 s="35">
        <v>0.95159899999999997</v>
      </c>
      <c r="Z14" s="35">
        <v>4.0566999999999999E-2</v>
      </c>
      <c r="AA14" s="35">
        <v>26.638100000000001</v>
      </c>
      <c r="AB14">
        <v>1.639</v>
      </c>
      <c r="AC14" s="31">
        <v>48.0426</v>
      </c>
    </row>
    <row r="15" spans="1:29" ht="14.2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 s="35">
        <v>146.982</v>
      </c>
      <c r="Z15" s="35">
        <v>68.834299999999999</v>
      </c>
      <c r="AA15" s="35">
        <v>9.5198</v>
      </c>
      <c r="AB15">
        <v>15.614000000000001</v>
      </c>
      <c r="AC15" s="31">
        <v>538.20399999999995</v>
      </c>
    </row>
    <row r="16" spans="1:29" x14ac:dyDescent="0.2">
      <c r="A16" s="30" t="s">
        <v>60</v>
      </c>
      <c r="B16">
        <v>2.43005</v>
      </c>
      <c r="C16">
        <v>6.9463499999999998</v>
      </c>
      <c r="AC16" s="31">
        <v>9.3764000000000003</v>
      </c>
    </row>
    <row r="17" spans="1:29" x14ac:dyDescent="0.2">
      <c r="A17" s="30" t="s">
        <v>61</v>
      </c>
      <c r="B17">
        <v>6.5230100000000002</v>
      </c>
      <c r="C17">
        <v>15.4338</v>
      </c>
      <c r="D17">
        <v>2.2089699999999999</v>
      </c>
      <c r="E17">
        <v>12.351000000000001</v>
      </c>
      <c r="F17">
        <v>8.1191099999999992</v>
      </c>
      <c r="G17">
        <v>134.88900000000001</v>
      </c>
      <c r="AC17" s="31">
        <v>179.52500000000001</v>
      </c>
    </row>
    <row r="18" spans="1:29" x14ac:dyDescent="0.2">
      <c r="A18" s="30" t="s">
        <v>62</v>
      </c>
      <c r="B18">
        <v>9.6000300000000003</v>
      </c>
      <c r="C18">
        <v>18.933800000000002</v>
      </c>
      <c r="D18">
        <v>1.0689900000000001</v>
      </c>
      <c r="E18">
        <v>10.475</v>
      </c>
      <c r="F18">
        <v>3.13002</v>
      </c>
      <c r="G18">
        <v>102.785</v>
      </c>
      <c r="AC18" s="31">
        <v>145.99299999999999</v>
      </c>
    </row>
    <row r="19" spans="1:29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 s="35">
        <v>0.28199800000000003</v>
      </c>
      <c r="I24" s="35">
        <v>8.9799799999999999E-2</v>
      </c>
      <c r="J24" s="35">
        <v>0.16499900000000001</v>
      </c>
      <c r="K24" s="35">
        <v>3.8766500000000002</v>
      </c>
      <c r="L24" s="35">
        <v>0.13300000000000001</v>
      </c>
      <c r="M24" s="35"/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ht="14.25" customHeight="1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 s="35">
        <v>7.3520300000000001</v>
      </c>
      <c r="I30" s="35">
        <v>14.2469</v>
      </c>
      <c r="J30" s="35">
        <v>11.1662</v>
      </c>
      <c r="K30" s="35">
        <v>51.010399999999997</v>
      </c>
      <c r="L30" s="35">
        <v>2.2850100000000002</v>
      </c>
      <c r="M30" s="35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12.052768005749437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13.630965814035084</v>
      </c>
    </row>
    <row r="36" spans="1:2" x14ac:dyDescent="0.2">
      <c r="A36" s="36" t="str">
        <f t="shared" si="0"/>
        <v>c-Electr</v>
      </c>
      <c r="B36" s="44">
        <f>+(J24+J30)/SUM(Y12:AA12,B12:G12)*100</f>
        <v>48.786391475090554</v>
      </c>
    </row>
    <row r="37" spans="1:2" x14ac:dyDescent="0.2">
      <c r="A37" s="36" t="str">
        <f t="shared" si="0"/>
        <v>c-OthrMfg</v>
      </c>
      <c r="B37" s="44">
        <f>+(K24+K30)/SUM(Y13:AA13,B13:G13)*100</f>
        <v>40.854574164378946</v>
      </c>
    </row>
    <row r="38" spans="1:2" x14ac:dyDescent="0.2">
      <c r="A38" s="36" t="str">
        <f t="shared" si="0"/>
        <v>c-Const</v>
      </c>
      <c r="B38" s="44">
        <f>+(L22+L30)/SUM(Y14:AA14,B14:G14)*100</f>
        <v>6.8072566723996282</v>
      </c>
    </row>
    <row r="39" spans="1:2" x14ac:dyDescent="0.2">
      <c r="A39" s="36" t="str">
        <f t="shared" si="0"/>
        <v>c-OthrSer</v>
      </c>
      <c r="B39" s="44">
        <f>+(M24+M30)/SUM(Y15:AA15,B15:G15)*100</f>
        <v>2.9709703134316272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I35" sqref="I35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ht="12.75" customHeight="1" x14ac:dyDescent="0.2">
      <c r="A4" s="30" t="s">
        <v>50</v>
      </c>
      <c r="H4">
        <v>63.775399999999998</v>
      </c>
      <c r="AC4" s="31">
        <v>63.775399999999998</v>
      </c>
    </row>
    <row r="5" spans="1:29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>
        <v>2.6990500000000002</v>
      </c>
      <c r="AC12" s="31">
        <v>25.9252</v>
      </c>
    </row>
    <row r="13" spans="1:29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>
        <v>73.838399999999993</v>
      </c>
      <c r="AC13" s="31">
        <v>208.18600000000001</v>
      </c>
    </row>
    <row r="14" spans="1:29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>
        <v>1.639</v>
      </c>
      <c r="AC14" s="31">
        <v>48.0426</v>
      </c>
    </row>
    <row r="15" spans="1:29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>
        <v>15.614000000000001</v>
      </c>
      <c r="AC15" s="31">
        <v>538.20399999999995</v>
      </c>
    </row>
    <row r="16" spans="1:29" x14ac:dyDescent="0.2">
      <c r="A16" s="30" t="s">
        <v>60</v>
      </c>
      <c r="B16" s="35">
        <v>2.43005</v>
      </c>
      <c r="C16" s="35">
        <v>6.9463499999999998</v>
      </c>
      <c r="D16" s="35"/>
      <c r="E16" s="35"/>
      <c r="F16" s="35"/>
      <c r="G16" s="35"/>
      <c r="AC16" s="31">
        <v>9.3764000000000003</v>
      </c>
    </row>
    <row r="17" spans="1:29" x14ac:dyDescent="0.2">
      <c r="A17" s="30" t="s">
        <v>61</v>
      </c>
      <c r="B17" s="35">
        <v>6.5230100000000002</v>
      </c>
      <c r="C17" s="35">
        <v>15.4338</v>
      </c>
      <c r="D17" s="35">
        <v>2.2089699999999999</v>
      </c>
      <c r="E17" s="35">
        <v>12.351000000000001</v>
      </c>
      <c r="F17" s="35">
        <v>8.1191099999999992</v>
      </c>
      <c r="G17" s="35">
        <v>134.88900000000001</v>
      </c>
      <c r="AC17" s="31">
        <v>179.52500000000001</v>
      </c>
    </row>
    <row r="18" spans="1:29" ht="15.75" customHeight="1" x14ac:dyDescent="0.2">
      <c r="A18" s="30" t="s">
        <v>62</v>
      </c>
      <c r="B18" s="35">
        <v>9.6000300000000003</v>
      </c>
      <c r="C18" s="35">
        <v>18.933800000000002</v>
      </c>
      <c r="D18" s="35">
        <v>1.0689900000000001</v>
      </c>
      <c r="E18" s="35">
        <v>10.475</v>
      </c>
      <c r="F18" s="35">
        <v>3.13002</v>
      </c>
      <c r="G18" s="35">
        <v>102.785</v>
      </c>
      <c r="AC18" s="31">
        <v>145.99299999999999</v>
      </c>
    </row>
    <row r="19" spans="1:29" ht="15" customHeight="1" x14ac:dyDescent="0.2">
      <c r="A19" s="30" t="s">
        <v>63</v>
      </c>
      <c r="B19" s="35">
        <v>5.2095500000000003E-2</v>
      </c>
      <c r="C19" s="35">
        <v>0.14896300000000001</v>
      </c>
      <c r="D19" s="35"/>
      <c r="E19" s="35"/>
      <c r="F19" s="35"/>
      <c r="G19" s="35"/>
      <c r="AC19" s="31">
        <v>0.20105899999999999</v>
      </c>
    </row>
    <row r="20" spans="1:29" ht="12" customHeight="1" x14ac:dyDescent="0.2">
      <c r="A20" s="30" t="s">
        <v>64</v>
      </c>
      <c r="B20" s="35">
        <v>0.18199899999999999</v>
      </c>
      <c r="C20" s="35">
        <v>0.45399499999999998</v>
      </c>
      <c r="D20" s="35">
        <v>6.4899899999999996E-2</v>
      </c>
      <c r="E20" s="35">
        <v>0.36299700000000001</v>
      </c>
      <c r="F20" s="35">
        <v>0.23899899999999999</v>
      </c>
      <c r="G20" s="35">
        <v>3.9656400000000001</v>
      </c>
      <c r="AC20" s="31">
        <v>5.2685300000000002</v>
      </c>
    </row>
    <row r="21" spans="1:29" ht="15.75" customHeight="1" x14ac:dyDescent="0.2">
      <c r="A21" s="30" t="s">
        <v>65</v>
      </c>
      <c r="B21" s="35">
        <v>0.157</v>
      </c>
      <c r="C21" s="35">
        <v>0.40600000000000003</v>
      </c>
      <c r="D21" s="35">
        <v>2.29E-2</v>
      </c>
      <c r="E21" s="35">
        <v>0.224</v>
      </c>
      <c r="F21" s="35">
        <v>6.7100000000000007E-2</v>
      </c>
      <c r="G21" s="35">
        <v>2.202</v>
      </c>
      <c r="AC21" s="31">
        <v>3.0790000000000002</v>
      </c>
    </row>
    <row r="22" spans="1:29" ht="15.75" customHeight="1" x14ac:dyDescent="0.2">
      <c r="A22" s="30" t="s">
        <v>66</v>
      </c>
      <c r="H22" s="35">
        <v>2.8730000000000002</v>
      </c>
      <c r="I22" s="35">
        <v>-2.34</v>
      </c>
      <c r="J22" s="35">
        <v>0.45299899999999999</v>
      </c>
      <c r="K22" s="35">
        <v>4.8570000000000002</v>
      </c>
      <c r="L22" s="35">
        <v>0.87380100000000005</v>
      </c>
      <c r="M22" s="35">
        <v>19.593</v>
      </c>
      <c r="AC22" s="31">
        <v>26.309799999999999</v>
      </c>
    </row>
    <row r="23" spans="1:29" ht="16.5" customHeight="1" x14ac:dyDescent="0.2">
      <c r="A23" s="30" t="s">
        <v>67</v>
      </c>
      <c r="B23" s="35">
        <v>0.24199999999999999</v>
      </c>
      <c r="C23" s="35">
        <v>1.776</v>
      </c>
      <c r="D23" s="35">
        <v>2.06E-2</v>
      </c>
      <c r="E23" s="35">
        <v>0.36799999999999999</v>
      </c>
      <c r="F23" s="35">
        <v>0.159</v>
      </c>
      <c r="G23" s="35">
        <v>4.5860000000000003</v>
      </c>
      <c r="AC23" s="31">
        <v>7.1516000000000002</v>
      </c>
    </row>
    <row r="24" spans="1:29" x14ac:dyDescent="0.2">
      <c r="A24" s="30" t="s">
        <v>68</v>
      </c>
      <c r="H24" s="35">
        <v>0.28199800000000003</v>
      </c>
      <c r="I24" s="35">
        <v>8.9799799999999999E-2</v>
      </c>
      <c r="J24" s="35">
        <v>0.16499900000000001</v>
      </c>
      <c r="K24" s="35">
        <v>3.8766500000000002</v>
      </c>
      <c r="L24" s="35">
        <v>0.13300000000000001</v>
      </c>
      <c r="M24" s="35"/>
      <c r="AC24" s="31">
        <v>4.5464399999999996</v>
      </c>
    </row>
    <row r="25" spans="1:29" x14ac:dyDescent="0.2">
      <c r="A25" s="30" t="s">
        <v>69</v>
      </c>
      <c r="H25" s="35"/>
      <c r="I25" s="35"/>
      <c r="J25" s="35"/>
      <c r="K25" s="35"/>
      <c r="L25" s="35"/>
      <c r="M25" s="35"/>
      <c r="AC25" s="31">
        <v>0</v>
      </c>
    </row>
    <row r="26" spans="1:29" x14ac:dyDescent="0.2">
      <c r="A26" s="30" t="s">
        <v>34</v>
      </c>
      <c r="Y26" s="35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284.71133000000003</v>
      </c>
    </row>
    <row r="36" spans="1:2" x14ac:dyDescent="0.2">
      <c r="A36" s="26" t="s">
        <v>15</v>
      </c>
      <c r="B36" s="27">
        <f>SUM(B19:G21,H22:M22,B23:G23,H24:M25,Y26)</f>
        <v>96.73923520000001</v>
      </c>
    </row>
    <row r="37" spans="1:2" ht="13.5" thickBot="1" x14ac:dyDescent="0.25">
      <c r="A37" s="28" t="s">
        <v>5</v>
      </c>
      <c r="B37" s="29">
        <f>SUM(B35:B36)</f>
        <v>381.45056520000003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ht="12.75" customHeight="1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 s="35">
        <v>29.581600000000002</v>
      </c>
      <c r="Z10" s="35">
        <v>5.2069999999999998E-2</v>
      </c>
      <c r="AA10" s="35">
        <v>0.51622699999999999</v>
      </c>
      <c r="AB10" s="35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 s="35">
        <v>11.408099999999999</v>
      </c>
      <c r="Z11" s="35">
        <v>1.05E-4</v>
      </c>
      <c r="AA11" s="35">
        <v>5.62E-4</v>
      </c>
      <c r="AB11" s="35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 s="35">
        <v>2.1776300000000002</v>
      </c>
      <c r="Z12" s="35">
        <v>1.5269999999999999E-3</v>
      </c>
      <c r="AA12" s="35">
        <v>8.3172700000000006</v>
      </c>
      <c r="AB12" s="35">
        <v>2.6990500000000002</v>
      </c>
      <c r="AC12" s="31">
        <v>25.9252</v>
      </c>
    </row>
    <row r="13" spans="1:29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 s="35">
        <v>34.725000000000001</v>
      </c>
      <c r="Z13" s="35">
        <v>1.554E-2</v>
      </c>
      <c r="AA13" s="35">
        <v>13.7826</v>
      </c>
      <c r="AB13" s="35">
        <v>73.838399999999993</v>
      </c>
      <c r="AC13" s="31">
        <v>208.18600000000001</v>
      </c>
    </row>
    <row r="14" spans="1:29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 s="35">
        <v>0.95159899999999997</v>
      </c>
      <c r="Z14" s="35">
        <v>4.0566999999999999E-2</v>
      </c>
      <c r="AA14" s="35">
        <v>26.638100000000001</v>
      </c>
      <c r="AB14" s="35">
        <v>1.639</v>
      </c>
      <c r="AC14" s="31">
        <v>48.0426</v>
      </c>
    </row>
    <row r="15" spans="1:29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 s="35">
        <v>146.982</v>
      </c>
      <c r="Z15" s="35">
        <v>68.834299999999999</v>
      </c>
      <c r="AA15" s="35">
        <v>9.5198</v>
      </c>
      <c r="AB15" s="35">
        <v>15.614000000000001</v>
      </c>
      <c r="AC15" s="31">
        <v>538.20399999999995</v>
      </c>
    </row>
    <row r="16" spans="1:29" x14ac:dyDescent="0.2">
      <c r="A16" s="30" t="s">
        <v>60</v>
      </c>
      <c r="B16">
        <v>2.43005</v>
      </c>
      <c r="C16">
        <v>6.9463499999999998</v>
      </c>
      <c r="AC16" s="31">
        <v>9.3764000000000003</v>
      </c>
    </row>
    <row r="17" spans="1:29" x14ac:dyDescent="0.2">
      <c r="A17" s="30" t="s">
        <v>61</v>
      </c>
      <c r="B17">
        <v>6.5230100000000002</v>
      </c>
      <c r="C17">
        <v>15.4338</v>
      </c>
      <c r="D17">
        <v>2.2089699999999999</v>
      </c>
      <c r="E17">
        <v>12.351000000000001</v>
      </c>
      <c r="F17">
        <v>8.1191099999999992</v>
      </c>
      <c r="G17">
        <v>134.88900000000001</v>
      </c>
      <c r="AC17" s="31">
        <v>179.52500000000001</v>
      </c>
    </row>
    <row r="18" spans="1:29" ht="15.75" customHeight="1" x14ac:dyDescent="0.2">
      <c r="A18" s="30" t="s">
        <v>62</v>
      </c>
      <c r="B18">
        <v>9.6000300000000003</v>
      </c>
      <c r="C18">
        <v>18.933800000000002</v>
      </c>
      <c r="D18">
        <v>1.0689900000000001</v>
      </c>
      <c r="E18">
        <v>10.475</v>
      </c>
      <c r="F18">
        <v>3.13002</v>
      </c>
      <c r="G18">
        <v>102.785</v>
      </c>
      <c r="AC18" s="31">
        <v>145.99299999999999</v>
      </c>
    </row>
    <row r="19" spans="1:29" ht="15" customHeight="1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ht="16.5" customHeight="1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 s="35">
        <v>7.3520300000000001</v>
      </c>
      <c r="I30" s="35">
        <v>14.2469</v>
      </c>
      <c r="J30" s="35">
        <v>11.1662</v>
      </c>
      <c r="K30" s="35">
        <v>51.010399999999997</v>
      </c>
      <c r="L30" s="35">
        <v>2.2850100000000002</v>
      </c>
      <c r="M30" s="35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2" x14ac:dyDescent="0.2">
      <c r="A33" s="41" t="s">
        <v>78</v>
      </c>
      <c r="B33" s="42"/>
    </row>
    <row r="34" spans="1:2" ht="25.5" x14ac:dyDescent="0.2">
      <c r="A34" s="37" t="s">
        <v>16</v>
      </c>
      <c r="B34" s="37">
        <f>SUM(Y10:Y15)</f>
        <v>225.825929</v>
      </c>
    </row>
    <row r="35" spans="1:2" x14ac:dyDescent="0.2">
      <c r="A35" s="37" t="s">
        <v>10</v>
      </c>
      <c r="B35" s="37">
        <f>SUM(AA10:AA15)</f>
        <v>58.774558999999996</v>
      </c>
    </row>
    <row r="36" spans="1:2" x14ac:dyDescent="0.2">
      <c r="A36" s="37" t="s">
        <v>4</v>
      </c>
      <c r="B36" s="37">
        <f>SUM(Z10:Z15)</f>
        <v>68.944108999999997</v>
      </c>
    </row>
    <row r="37" spans="1:2" x14ac:dyDescent="0.2">
      <c r="A37" s="37" t="s">
        <v>11</v>
      </c>
      <c r="B37" s="38">
        <f>SUM(AB10:AB15)</f>
        <v>129.49264999999997</v>
      </c>
    </row>
    <row r="38" spans="1:2" x14ac:dyDescent="0.2">
      <c r="A38" s="37" t="s">
        <v>17</v>
      </c>
      <c r="B38" s="39">
        <f>SUM(H30:M30)</f>
        <v>101.58654</v>
      </c>
    </row>
    <row r="39" spans="1:2" ht="25.5" x14ac:dyDescent="0.2">
      <c r="A39" s="37" t="s">
        <v>18</v>
      </c>
      <c r="B39" s="40">
        <f>SUM(B34:B37)-B38</f>
        <v>381.45070699999991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>
        <v>2.6990500000000002</v>
      </c>
      <c r="AC12" s="31">
        <v>25.9252</v>
      </c>
    </row>
    <row r="13" spans="1:29" ht="14.25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>
        <v>73.838399999999993</v>
      </c>
      <c r="AC13" s="31">
        <v>208.18600000000001</v>
      </c>
    </row>
    <row r="14" spans="1:29" ht="12.75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>
        <v>1.639</v>
      </c>
      <c r="AC14" s="31">
        <v>48.0426</v>
      </c>
    </row>
    <row r="15" spans="1:29" ht="16.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>
        <v>15.614000000000001</v>
      </c>
      <c r="AC15" s="31">
        <v>538.20399999999995</v>
      </c>
    </row>
    <row r="16" spans="1:29" x14ac:dyDescent="0.2">
      <c r="A16" s="30" t="s">
        <v>60</v>
      </c>
      <c r="B16" s="35">
        <v>2.43005</v>
      </c>
      <c r="C16" s="35">
        <v>6.9463499999999998</v>
      </c>
      <c r="D16" s="35"/>
      <c r="E16" s="35"/>
      <c r="F16" s="35"/>
      <c r="G16" s="35"/>
      <c r="AC16" s="31">
        <v>9.3764000000000003</v>
      </c>
    </row>
    <row r="17" spans="1:29" x14ac:dyDescent="0.2">
      <c r="A17" s="30" t="s">
        <v>61</v>
      </c>
      <c r="B17" s="35">
        <v>6.5230100000000002</v>
      </c>
      <c r="C17" s="35">
        <v>15.4338</v>
      </c>
      <c r="D17" s="35">
        <v>2.2089699999999999</v>
      </c>
      <c r="E17" s="35">
        <v>12.351000000000001</v>
      </c>
      <c r="F17" s="35">
        <v>8.1191099999999992</v>
      </c>
      <c r="G17" s="35">
        <v>134.88900000000001</v>
      </c>
      <c r="AC17" s="31">
        <v>179.52500000000001</v>
      </c>
    </row>
    <row r="18" spans="1:29" x14ac:dyDescent="0.2">
      <c r="A18" s="30" t="s">
        <v>62</v>
      </c>
      <c r="B18" s="35">
        <v>9.6000300000000003</v>
      </c>
      <c r="C18" s="35">
        <v>18.933800000000002</v>
      </c>
      <c r="D18" s="35">
        <v>1.0689900000000001</v>
      </c>
      <c r="E18" s="35">
        <v>10.475</v>
      </c>
      <c r="F18" s="35">
        <v>3.13002</v>
      </c>
      <c r="G18" s="35">
        <v>102.785</v>
      </c>
      <c r="AC18" s="31">
        <v>145.99299999999999</v>
      </c>
    </row>
    <row r="19" spans="1:29" x14ac:dyDescent="0.2">
      <c r="A19" s="30" t="s">
        <v>63</v>
      </c>
      <c r="B19" s="35">
        <v>5.2095500000000003E-2</v>
      </c>
      <c r="C19" s="35">
        <v>0.14896300000000001</v>
      </c>
      <c r="D19" s="35"/>
      <c r="E19" s="35"/>
      <c r="F19" s="35"/>
      <c r="G19" s="35"/>
      <c r="AC19" s="31">
        <v>0.20105899999999999</v>
      </c>
    </row>
    <row r="20" spans="1:29" x14ac:dyDescent="0.2">
      <c r="A20" s="30" t="s">
        <v>64</v>
      </c>
      <c r="B20" s="35">
        <v>0.18199899999999999</v>
      </c>
      <c r="C20" s="35">
        <v>0.45399499999999998</v>
      </c>
      <c r="D20" s="35">
        <v>6.4899899999999996E-2</v>
      </c>
      <c r="E20" s="35">
        <v>0.36299700000000001</v>
      </c>
      <c r="F20" s="35">
        <v>0.23899899999999999</v>
      </c>
      <c r="G20" s="35">
        <v>3.9656400000000001</v>
      </c>
      <c r="AC20" s="31">
        <v>5.2685300000000002</v>
      </c>
    </row>
    <row r="21" spans="1:29" x14ac:dyDescent="0.2">
      <c r="A21" s="30" t="s">
        <v>65</v>
      </c>
      <c r="B21" s="35">
        <v>0.157</v>
      </c>
      <c r="C21" s="35">
        <v>0.40600000000000003</v>
      </c>
      <c r="D21" s="35">
        <v>2.29E-2</v>
      </c>
      <c r="E21" s="35">
        <v>0.224</v>
      </c>
      <c r="F21" s="35">
        <v>6.7100000000000007E-2</v>
      </c>
      <c r="G21" s="35">
        <v>2.202</v>
      </c>
      <c r="AC21" s="31">
        <v>3.0790000000000002</v>
      </c>
    </row>
    <row r="22" spans="1:29" x14ac:dyDescent="0.2">
      <c r="A22" s="30" t="s">
        <v>66</v>
      </c>
      <c r="H22" s="35">
        <v>2.8730000000000002</v>
      </c>
      <c r="I22" s="35">
        <v>-2.34</v>
      </c>
      <c r="J22" s="35">
        <v>0.45299899999999999</v>
      </c>
      <c r="K22" s="35">
        <v>4.8570000000000002</v>
      </c>
      <c r="L22" s="35">
        <v>0.87380100000000005</v>
      </c>
      <c r="M22" s="35">
        <v>19.593</v>
      </c>
      <c r="AC22" s="31">
        <v>26.309799999999999</v>
      </c>
    </row>
    <row r="23" spans="1:29" x14ac:dyDescent="0.2">
      <c r="A23" s="30" t="s">
        <v>67</v>
      </c>
      <c r="B23" s="35">
        <v>0.24199999999999999</v>
      </c>
      <c r="C23" s="35">
        <v>1.776</v>
      </c>
      <c r="D23" s="35">
        <v>2.06E-2</v>
      </c>
      <c r="E23" s="35">
        <v>0.36799999999999999</v>
      </c>
      <c r="F23" s="35">
        <v>0.159</v>
      </c>
      <c r="G23" s="35">
        <v>4.5860000000000003</v>
      </c>
      <c r="H23" s="35"/>
      <c r="I23" s="35"/>
      <c r="J23" s="35"/>
      <c r="K23" s="35"/>
      <c r="L23" s="35"/>
      <c r="M23" s="35"/>
      <c r="AC23" s="31">
        <v>7.1516000000000002</v>
      </c>
    </row>
    <row r="24" spans="1:29" x14ac:dyDescent="0.2">
      <c r="A24" s="30" t="s">
        <v>68</v>
      </c>
      <c r="H24" s="35">
        <v>0.28199800000000003</v>
      </c>
      <c r="I24" s="35">
        <v>8.9799799999999999E-2</v>
      </c>
      <c r="J24" s="35">
        <v>0.16499900000000001</v>
      </c>
      <c r="K24" s="35">
        <v>3.8766500000000002</v>
      </c>
      <c r="L24" s="35">
        <v>0.13300000000000001</v>
      </c>
      <c r="M24" s="35"/>
      <c r="AC24" s="31">
        <v>4.5464399999999996</v>
      </c>
    </row>
    <row r="25" spans="1:29" x14ac:dyDescent="0.2">
      <c r="A25" s="30" t="s">
        <v>69</v>
      </c>
      <c r="H25" s="35"/>
      <c r="I25" s="35"/>
      <c r="J25" s="35"/>
      <c r="K25" s="35"/>
      <c r="L25" s="35"/>
      <c r="M25" s="35"/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ht="18" customHeight="1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22.341182500000006</v>
      </c>
      <c r="C34" s="36">
        <f>+B34/B$40*100</f>
        <v>5.8569011395450943</v>
      </c>
    </row>
    <row r="35" spans="1:3" x14ac:dyDescent="0.2">
      <c r="A35" s="36" t="str">
        <f t="shared" ref="A35:A39" si="0">+A5</f>
        <v>a-Energy</v>
      </c>
      <c r="B35" s="40">
        <f>SUM(C16:C23,I22:I25)</f>
        <v>41.848707800000007</v>
      </c>
      <c r="C35" s="36">
        <f t="shared" ref="C35:C40" si="1">+B35/B$40*100</f>
        <v>10.970938731748406</v>
      </c>
    </row>
    <row r="36" spans="1:3" x14ac:dyDescent="0.2">
      <c r="A36" s="36" t="str">
        <f t="shared" si="0"/>
        <v>a-Electr</v>
      </c>
      <c r="B36" s="40">
        <f>SUM(D16:D23,J22:J25)</f>
        <v>4.0043579000000005</v>
      </c>
      <c r="C36" s="36">
        <f t="shared" si="1"/>
        <v>1.0497711277214803</v>
      </c>
    </row>
    <row r="37" spans="1:3" x14ac:dyDescent="0.2">
      <c r="A37" s="36" t="str">
        <f t="shared" si="0"/>
        <v>a-OthrMfg</v>
      </c>
      <c r="B37" s="40">
        <f>SUM(E16:E23,K22:K25)</f>
        <v>32.514646999999997</v>
      </c>
      <c r="C37" s="36">
        <f t="shared" si="1"/>
        <v>8.5239477841518188</v>
      </c>
    </row>
    <row r="38" spans="1:3" x14ac:dyDescent="0.2">
      <c r="A38" s="36" t="str">
        <f t="shared" si="0"/>
        <v>a-Const</v>
      </c>
      <c r="B38" s="40">
        <f>SUM(F16:F23,L22:L25)</f>
        <v>12.721029999999999</v>
      </c>
      <c r="C38" s="36">
        <f t="shared" si="1"/>
        <v>3.3349092020168274</v>
      </c>
    </row>
    <row r="39" spans="1:3" x14ac:dyDescent="0.2">
      <c r="A39" s="36" t="str">
        <f t="shared" si="0"/>
        <v>a-OthrSer</v>
      </c>
      <c r="B39" s="40">
        <f>SUM(G16:G23,M22:M25)</f>
        <v>268.02064000000001</v>
      </c>
      <c r="C39" s="36">
        <f t="shared" si="1"/>
        <v>70.263532014816363</v>
      </c>
    </row>
    <row r="40" spans="1:3" x14ac:dyDescent="0.2">
      <c r="A40" s="36" t="s">
        <v>0</v>
      </c>
      <c r="B40" s="40">
        <f>SUM(B34:B39)</f>
        <v>381.45056520000003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>
        <v>2.6990500000000002</v>
      </c>
      <c r="AC12" s="31">
        <v>25.9252</v>
      </c>
    </row>
    <row r="13" spans="1:29" ht="21.75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>
        <v>73.838399999999993</v>
      </c>
      <c r="AC13" s="31">
        <v>208.18600000000001</v>
      </c>
    </row>
    <row r="14" spans="1:29" ht="18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>
        <v>1.639</v>
      </c>
      <c r="AC14" s="31">
        <v>48.0426</v>
      </c>
    </row>
    <row r="15" spans="1:29" ht="16.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>
        <v>15.614000000000001</v>
      </c>
      <c r="AC15" s="31">
        <v>538.20399999999995</v>
      </c>
    </row>
    <row r="16" spans="1:29" x14ac:dyDescent="0.2">
      <c r="A16" s="30" t="s">
        <v>60</v>
      </c>
      <c r="B16" s="35">
        <v>2.43005</v>
      </c>
      <c r="C16" s="35">
        <v>6.9463499999999998</v>
      </c>
      <c r="D16" s="35"/>
      <c r="E16" s="35"/>
      <c r="F16" s="35"/>
      <c r="G16" s="35"/>
      <c r="AC16" s="31">
        <v>9.3764000000000003</v>
      </c>
    </row>
    <row r="17" spans="1:29" x14ac:dyDescent="0.2">
      <c r="A17" s="30" t="s">
        <v>61</v>
      </c>
      <c r="B17" s="35">
        <v>6.5230100000000002</v>
      </c>
      <c r="C17" s="35">
        <v>15.4338</v>
      </c>
      <c r="D17" s="35">
        <v>2.2089699999999999</v>
      </c>
      <c r="E17" s="35">
        <v>12.351000000000001</v>
      </c>
      <c r="F17" s="35">
        <v>8.1191099999999992</v>
      </c>
      <c r="G17" s="35">
        <v>134.88900000000001</v>
      </c>
      <c r="AC17" s="31">
        <v>179.52500000000001</v>
      </c>
    </row>
    <row r="18" spans="1:29" x14ac:dyDescent="0.2">
      <c r="A18" s="30" t="s">
        <v>62</v>
      </c>
      <c r="B18" s="35">
        <v>9.6000300000000003</v>
      </c>
      <c r="C18" s="35">
        <v>18.933800000000002</v>
      </c>
      <c r="D18" s="35">
        <v>1.0689900000000001</v>
      </c>
      <c r="E18" s="35">
        <v>10.475</v>
      </c>
      <c r="F18" s="35">
        <v>3.13002</v>
      </c>
      <c r="G18" s="35">
        <v>102.785</v>
      </c>
      <c r="AC18" s="31">
        <v>145.99299999999999</v>
      </c>
    </row>
    <row r="19" spans="1:29" x14ac:dyDescent="0.2">
      <c r="A19" s="30" t="s">
        <v>63</v>
      </c>
      <c r="B19" s="35">
        <v>5.2095500000000003E-2</v>
      </c>
      <c r="C19" s="35">
        <v>0.14896300000000001</v>
      </c>
      <c r="D19" s="35"/>
      <c r="E19" s="35"/>
      <c r="F19" s="35"/>
      <c r="G19" s="35"/>
      <c r="AC19" s="31">
        <v>0.20105899999999999</v>
      </c>
    </row>
    <row r="20" spans="1:29" x14ac:dyDescent="0.2">
      <c r="A20" s="30" t="s">
        <v>64</v>
      </c>
      <c r="B20" s="35">
        <v>0.18199899999999999</v>
      </c>
      <c r="C20" s="35">
        <v>0.45399499999999998</v>
      </c>
      <c r="D20" s="35">
        <v>6.4899899999999996E-2</v>
      </c>
      <c r="E20" s="35">
        <v>0.36299700000000001</v>
      </c>
      <c r="F20" s="35">
        <v>0.23899899999999999</v>
      </c>
      <c r="G20" s="35">
        <v>3.9656400000000001</v>
      </c>
      <c r="AC20" s="31">
        <v>5.2685300000000002</v>
      </c>
    </row>
    <row r="21" spans="1:29" x14ac:dyDescent="0.2">
      <c r="A21" s="30" t="s">
        <v>65</v>
      </c>
      <c r="B21" s="35">
        <v>0.157</v>
      </c>
      <c r="C21" s="35">
        <v>0.40600000000000003</v>
      </c>
      <c r="D21" s="35">
        <v>2.29E-2</v>
      </c>
      <c r="E21" s="35">
        <v>0.224</v>
      </c>
      <c r="F21" s="35">
        <v>6.7100000000000007E-2</v>
      </c>
      <c r="G21" s="35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49">
        <v>63.775399999999998</v>
      </c>
      <c r="C31" s="49">
        <v>117.93899999999999</v>
      </c>
      <c r="D31" s="49">
        <v>14.141</v>
      </c>
      <c r="E31" s="49">
        <v>148.44200000000001</v>
      </c>
      <c r="F31" s="49">
        <v>44.750799999999998</v>
      </c>
      <c r="G31" s="49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7" x14ac:dyDescent="0.2">
      <c r="A33" s="50" t="s">
        <v>79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a-Electr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3.8920108693947824</v>
      </c>
      <c r="C35" s="48">
        <f t="shared" ref="C35:G35" si="1">+(C16+C19)/C$31*100</f>
        <v>6.016087129787433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10.5134722792801</v>
      </c>
      <c r="C36" s="48">
        <f t="shared" si="2"/>
        <v>13.471196974707263</v>
      </c>
      <c r="D36" s="48">
        <f t="shared" si="2"/>
        <v>16.079979492256559</v>
      </c>
      <c r="E36" s="48">
        <f t="shared" si="2"/>
        <v>8.564959378073592</v>
      </c>
      <c r="F36" s="48">
        <f t="shared" si="2"/>
        <v>18.677004656899989</v>
      </c>
      <c r="G36" s="48">
        <f t="shared" si="2"/>
        <v>27.600632099943358</v>
      </c>
    </row>
    <row r="37" spans="1:7" x14ac:dyDescent="0.2">
      <c r="A37" s="51" t="s">
        <v>3</v>
      </c>
      <c r="B37" s="48">
        <f t="shared" ref="B37:G37" si="3">+(B18+B21)/B$31*100</f>
        <v>15.299049476757498</v>
      </c>
      <c r="C37" s="48">
        <f t="shared" si="3"/>
        <v>16.398138020502127</v>
      </c>
      <c r="D37" s="48">
        <f t="shared" si="3"/>
        <v>7.7214482709850794</v>
      </c>
      <c r="E37" s="48">
        <f t="shared" si="3"/>
        <v>7.2075288664933099</v>
      </c>
      <c r="F37" s="48">
        <f t="shared" si="3"/>
        <v>7.1442745157628469</v>
      </c>
      <c r="G37" s="48">
        <f t="shared" si="3"/>
        <v>20.868640488187882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>
        <v>2.6990500000000002</v>
      </c>
      <c r="AC12" s="31">
        <v>25.9252</v>
      </c>
    </row>
    <row r="13" spans="1:29" ht="12.75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>
        <v>73.838399999999993</v>
      </c>
      <c r="AC13" s="31">
        <v>208.18600000000001</v>
      </c>
    </row>
    <row r="14" spans="1:29" ht="14.25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>
        <v>1.639</v>
      </c>
      <c r="AC14" s="31">
        <v>48.0426</v>
      </c>
    </row>
    <row r="15" spans="1:29" ht="16.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>
        <v>15.614000000000001</v>
      </c>
      <c r="AC15" s="31">
        <v>538.20399999999995</v>
      </c>
    </row>
    <row r="16" spans="1:29" x14ac:dyDescent="0.2">
      <c r="A16" s="30" t="s">
        <v>60</v>
      </c>
      <c r="B16" s="35">
        <v>2.43005</v>
      </c>
      <c r="C16" s="35">
        <v>6.9463499999999998</v>
      </c>
      <c r="D16" s="35"/>
      <c r="E16" s="35"/>
      <c r="F16" s="35"/>
      <c r="G16" s="35"/>
      <c r="AC16" s="31">
        <v>9.3764000000000003</v>
      </c>
    </row>
    <row r="17" spans="1:29" x14ac:dyDescent="0.2">
      <c r="A17" s="30" t="s">
        <v>61</v>
      </c>
      <c r="B17" s="35">
        <v>6.5230100000000002</v>
      </c>
      <c r="C17" s="35">
        <v>15.4338</v>
      </c>
      <c r="D17" s="35">
        <v>2.2089699999999999</v>
      </c>
      <c r="E17" s="35">
        <v>12.351000000000001</v>
      </c>
      <c r="F17" s="35">
        <v>8.1191099999999992</v>
      </c>
      <c r="G17" s="35">
        <v>134.88900000000001</v>
      </c>
      <c r="AC17" s="31">
        <v>179.52500000000001</v>
      </c>
    </row>
    <row r="18" spans="1:29" x14ac:dyDescent="0.2">
      <c r="A18" s="30" t="s">
        <v>62</v>
      </c>
      <c r="B18" s="35">
        <v>9.6000300000000003</v>
      </c>
      <c r="C18" s="35">
        <v>18.933800000000002</v>
      </c>
      <c r="D18" s="35">
        <v>1.0689900000000001</v>
      </c>
      <c r="E18" s="35">
        <v>10.475</v>
      </c>
      <c r="F18" s="35">
        <v>3.13002</v>
      </c>
      <c r="G18" s="35">
        <v>102.785</v>
      </c>
      <c r="AC18" s="31">
        <v>145.99299999999999</v>
      </c>
    </row>
    <row r="19" spans="1:29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ht="14.25" customHeight="1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25.916663111641995</v>
      </c>
      <c r="C35" s="36">
        <f>+B17/SUM($B17:$G17)*100</f>
        <v>3.6334850281763158</v>
      </c>
      <c r="D35" s="36">
        <f>B18/SUM($B18:$G18)*100</f>
        <v>6.5756854925214148</v>
      </c>
    </row>
    <row r="36" spans="1:4" x14ac:dyDescent="0.2">
      <c r="A36" s="36" t="str">
        <f t="shared" ref="A36:A40" si="0">+A5</f>
        <v>a-Energy</v>
      </c>
      <c r="B36" s="36">
        <f>+C16/SUM($B16:$G16)*100</f>
        <v>74.083336888357991</v>
      </c>
      <c r="C36" s="36">
        <f>+C17/SUM($B17:$G17)*100</f>
        <v>8.5970251812993705</v>
      </c>
      <c r="D36" s="36">
        <f>C18/SUM($B18:$G18)*100</f>
        <v>12.968992177972567</v>
      </c>
    </row>
    <row r="37" spans="1:4" x14ac:dyDescent="0.2">
      <c r="A37" s="36" t="str">
        <f t="shared" si="0"/>
        <v>a-Electr</v>
      </c>
      <c r="B37" s="36">
        <v>0</v>
      </c>
      <c r="C37" s="36">
        <f>+D17/SUM($B17:$G17)*100</f>
        <v>1.2304533371389335</v>
      </c>
      <c r="D37" s="36">
        <f>D18/SUM($B18:$G18)*100</f>
        <v>0.73222084041929736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6.8798259673073741</v>
      </c>
      <c r="D38" s="36">
        <f>E18/SUM($B18:$G18)*100</f>
        <v>7.1750094045707993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4.5225539478119154</v>
      </c>
      <c r="D39" s="36">
        <f>F18/SUM($B18:$G18)*100</f>
        <v>2.1439544569446007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75.136656538266081</v>
      </c>
      <c r="D40" s="36">
        <f>G18/SUM($B18:$G18)*100</f>
        <v>70.404137627571316</v>
      </c>
    </row>
    <row r="41" spans="1:4" x14ac:dyDescent="0.2">
      <c r="A41" s="37" t="s">
        <v>0</v>
      </c>
      <c r="B41" s="48">
        <f t="shared" ref="B41" si="1">SUM(B35:B40)</f>
        <v>99.999999999999986</v>
      </c>
      <c r="C41" s="48">
        <f>SUM(C35:C40)</f>
        <v>99.999999999999986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 s="35">
        <v>22.691600000000001</v>
      </c>
      <c r="C10" s="35">
        <v>3.4689999999999999E-2</v>
      </c>
      <c r="D10" s="35">
        <v>4.9899999999999999E-4</v>
      </c>
      <c r="E10" s="35">
        <v>2.5243899999999999</v>
      </c>
      <c r="F10" s="35">
        <v>5.6134000000000003E-2</v>
      </c>
      <c r="G10" s="35">
        <v>7.88117</v>
      </c>
      <c r="Y10" s="35">
        <v>29.581600000000002</v>
      </c>
      <c r="Z10" s="35">
        <v>5.2069999999999998E-2</v>
      </c>
      <c r="AA10" s="35">
        <v>0.51622699999999999</v>
      </c>
      <c r="AB10" s="35">
        <v>10.943899999999999</v>
      </c>
      <c r="AC10" s="31">
        <v>74.282399999999996</v>
      </c>
    </row>
    <row r="11" spans="1:29" x14ac:dyDescent="0.2">
      <c r="A11" s="30" t="s">
        <v>56</v>
      </c>
      <c r="B11" s="35">
        <v>1.9335899999999999</v>
      </c>
      <c r="C11" s="35">
        <v>29.5212</v>
      </c>
      <c r="D11" s="35">
        <v>0.30688500000000002</v>
      </c>
      <c r="E11" s="35">
        <v>43.839100000000002</v>
      </c>
      <c r="F11" s="35">
        <v>1.7487900000000001</v>
      </c>
      <c r="G11" s="35">
        <v>16.4191</v>
      </c>
      <c r="Y11" s="35">
        <v>11.408099999999999</v>
      </c>
      <c r="Z11" s="35">
        <v>1.05E-4</v>
      </c>
      <c r="AA11" s="35">
        <v>5.62E-4</v>
      </c>
      <c r="AB11" s="35">
        <v>24.758299999999998</v>
      </c>
      <c r="AC11" s="31">
        <v>129.93600000000001</v>
      </c>
    </row>
    <row r="12" spans="1:29" x14ac:dyDescent="0.2">
      <c r="A12" s="30" t="s">
        <v>81</v>
      </c>
      <c r="B12" s="35">
        <v>0.23405000000000001</v>
      </c>
      <c r="C12" s="35">
        <v>3.1706300000000001</v>
      </c>
      <c r="D12" s="35">
        <v>1.9811000000000001</v>
      </c>
      <c r="E12" s="35">
        <v>1.6801200000000001</v>
      </c>
      <c r="F12" s="35">
        <v>2.6607599999999998</v>
      </c>
      <c r="G12" s="35">
        <v>3.0030600000000001</v>
      </c>
      <c r="Y12" s="35">
        <v>2.1776300000000002</v>
      </c>
      <c r="Z12" s="35">
        <v>1.5269999999999999E-3</v>
      </c>
      <c r="AA12" s="35">
        <v>8.3172700000000006</v>
      </c>
      <c r="AB12" s="35">
        <v>2.6990500000000002</v>
      </c>
      <c r="AC12" s="31">
        <v>25.9252</v>
      </c>
    </row>
    <row r="13" spans="1:29" ht="15" customHeight="1" x14ac:dyDescent="0.2">
      <c r="A13" s="30" t="s">
        <v>57</v>
      </c>
      <c r="B13" s="35">
        <v>3.8929299999999998</v>
      </c>
      <c r="C13" s="35">
        <v>5.1873800000000001</v>
      </c>
      <c r="D13" s="35">
        <v>3.4428299999999998</v>
      </c>
      <c r="E13" s="35">
        <v>38.4709</v>
      </c>
      <c r="F13" s="35">
        <v>11.0192</v>
      </c>
      <c r="G13" s="35">
        <v>23.811</v>
      </c>
      <c r="Y13" s="35">
        <v>34.725000000000001</v>
      </c>
      <c r="Z13" s="35">
        <v>1.554E-2</v>
      </c>
      <c r="AA13" s="35">
        <v>13.7826</v>
      </c>
      <c r="AB13" s="35">
        <v>73.838399999999993</v>
      </c>
      <c r="AC13" s="31">
        <v>208.18600000000001</v>
      </c>
    </row>
    <row r="14" spans="1:29" ht="13.5" customHeight="1" x14ac:dyDescent="0.2">
      <c r="A14" s="30" t="s">
        <v>58</v>
      </c>
      <c r="B14" s="35">
        <v>0.49504999999999999</v>
      </c>
      <c r="C14" s="35">
        <v>3.1369699999999998</v>
      </c>
      <c r="D14" s="35">
        <v>0.31571700000000003</v>
      </c>
      <c r="E14" s="35">
        <v>2.3336999999999999</v>
      </c>
      <c r="F14" s="35">
        <v>3.6217999999999999</v>
      </c>
      <c r="G14" s="35">
        <v>8.8700799999999997</v>
      </c>
      <c r="Y14" s="35">
        <v>0.95159899999999997</v>
      </c>
      <c r="Z14" s="35">
        <v>4.0566999999999999E-2</v>
      </c>
      <c r="AA14" s="35">
        <v>26.638100000000001</v>
      </c>
      <c r="AB14" s="35">
        <v>1.639</v>
      </c>
      <c r="AC14" s="31">
        <v>48.0426</v>
      </c>
    </row>
    <row r="15" spans="1:29" ht="14.25" customHeight="1" x14ac:dyDescent="0.2">
      <c r="A15" s="30" t="s">
        <v>59</v>
      </c>
      <c r="B15" s="35">
        <v>15.341900000000001</v>
      </c>
      <c r="C15" s="35">
        <v>32.789200000000001</v>
      </c>
      <c r="D15" s="35">
        <v>4.7076099999999999</v>
      </c>
      <c r="E15" s="35">
        <v>35.8125</v>
      </c>
      <c r="F15" s="35">
        <v>13.9299</v>
      </c>
      <c r="G15" s="35">
        <v>194.673</v>
      </c>
      <c r="Y15" s="35">
        <v>146.982</v>
      </c>
      <c r="Z15" s="35">
        <v>68.834299999999999</v>
      </c>
      <c r="AA15" s="35">
        <v>9.5198</v>
      </c>
      <c r="AB15" s="35">
        <v>15.614000000000001</v>
      </c>
      <c r="AC15" s="31">
        <v>538.20399999999995</v>
      </c>
    </row>
    <row r="16" spans="1:29" x14ac:dyDescent="0.2">
      <c r="A16" s="30" t="s">
        <v>60</v>
      </c>
      <c r="B16">
        <v>2.43005</v>
      </c>
      <c r="C16">
        <v>6.9463499999999998</v>
      </c>
      <c r="AC16" s="31">
        <v>9.3764000000000003</v>
      </c>
    </row>
    <row r="17" spans="1:29" x14ac:dyDescent="0.2">
      <c r="A17" s="30" t="s">
        <v>61</v>
      </c>
      <c r="B17">
        <v>6.5230100000000002</v>
      </c>
      <c r="C17">
        <v>15.4338</v>
      </c>
      <c r="D17">
        <v>2.2089699999999999</v>
      </c>
      <c r="E17">
        <v>12.351000000000001</v>
      </c>
      <c r="F17">
        <v>8.1191099999999992</v>
      </c>
      <c r="G17">
        <v>134.88900000000001</v>
      </c>
      <c r="AC17" s="31">
        <v>179.52500000000001</v>
      </c>
    </row>
    <row r="18" spans="1:29" x14ac:dyDescent="0.2">
      <c r="A18" s="30" t="s">
        <v>62</v>
      </c>
      <c r="B18">
        <v>9.6000300000000003</v>
      </c>
      <c r="C18">
        <v>18.933800000000002</v>
      </c>
      <c r="D18">
        <v>1.0689900000000001</v>
      </c>
      <c r="E18">
        <v>10.475</v>
      </c>
      <c r="F18">
        <v>3.13002</v>
      </c>
      <c r="G18">
        <v>102.785</v>
      </c>
      <c r="AC18" s="31">
        <v>145.99299999999999</v>
      </c>
    </row>
    <row r="19" spans="1:29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6.1285542680725413</v>
      </c>
      <c r="C34" s="50">
        <f>+Y10/SUM(Y$10:Y$15)*100</f>
        <v>13.099292951430746</v>
      </c>
      <c r="D34" s="50">
        <f t="shared" ref="D34:E39" si="0">+Z10/SUM(Z$10:Z$15)*100</f>
        <v>7.5524944415482978E-2</v>
      </c>
      <c r="E34" s="50">
        <f t="shared" si="0"/>
        <v>0.87831709634775823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17.31523408578856</v>
      </c>
      <c r="C35" s="50">
        <f t="shared" ref="C35:C39" si="3">+Y11/SUM(Y$10:Y$15)*100</f>
        <v>5.0517228249728579</v>
      </c>
      <c r="D35" s="50">
        <f t="shared" si="0"/>
        <v>1.5229727604428104E-4</v>
      </c>
      <c r="E35" s="50">
        <f t="shared" si="0"/>
        <v>9.5619603032665891E-4</v>
      </c>
    </row>
    <row r="36" spans="1:5" x14ac:dyDescent="0.2">
      <c r="A36" s="36" t="str">
        <f t="shared" si="1"/>
        <v>c-Electr</v>
      </c>
      <c r="B36" s="50">
        <f t="shared" si="2"/>
        <v>2.3506582038524741</v>
      </c>
      <c r="C36" s="50">
        <f t="shared" si="3"/>
        <v>0.96429582273521841</v>
      </c>
      <c r="D36" s="50">
        <f t="shared" si="0"/>
        <v>2.2148375287582584E-3</v>
      </c>
      <c r="E36" s="50">
        <f t="shared" si="0"/>
        <v>14.15113978141461</v>
      </c>
    </row>
    <row r="37" spans="1:5" x14ac:dyDescent="0.2">
      <c r="A37" s="36" t="str">
        <f t="shared" si="1"/>
        <v>c-OthrMfg</v>
      </c>
      <c r="B37" s="50">
        <f t="shared" si="2"/>
        <v>15.848223986498027</v>
      </c>
      <c r="C37" s="50">
        <f t="shared" si="3"/>
        <v>15.376887921492843</v>
      </c>
      <c r="D37" s="50">
        <f t="shared" si="0"/>
        <v>2.2539996854553591E-2</v>
      </c>
      <c r="E37" s="50">
        <f t="shared" si="0"/>
        <v>23.449942006370481</v>
      </c>
    </row>
    <row r="38" spans="1:5" ht="14.25" customHeight="1" x14ac:dyDescent="0.2">
      <c r="A38" s="36" t="str">
        <f t="shared" si="1"/>
        <v>c-Const</v>
      </c>
      <c r="B38" s="50">
        <f t="shared" si="2"/>
        <v>3.4666631803035037</v>
      </c>
      <c r="C38" s="50">
        <f t="shared" si="3"/>
        <v>0.42138606678775137</v>
      </c>
      <c r="D38" s="50">
        <f t="shared" si="0"/>
        <v>5.8840415212269993E-2</v>
      </c>
      <c r="E38" s="50">
        <f t="shared" si="0"/>
        <v>45.322500845986788</v>
      </c>
    </row>
    <row r="39" spans="1:5" x14ac:dyDescent="0.2">
      <c r="A39" s="36" t="str">
        <f t="shared" si="1"/>
        <v>c-OthrSer</v>
      </c>
      <c r="B39" s="50">
        <f t="shared" si="2"/>
        <v>54.890666275484911</v>
      </c>
      <c r="C39" s="50">
        <f t="shared" si="3"/>
        <v>65.086414412580581</v>
      </c>
      <c r="D39" s="50">
        <f t="shared" si="0"/>
        <v>99.840727508712888</v>
      </c>
      <c r="E39" s="50">
        <f t="shared" si="0"/>
        <v>16.197144073850048</v>
      </c>
    </row>
    <row r="40" spans="1:5" x14ac:dyDescent="0.2">
      <c r="A40" s="51" t="s">
        <v>0</v>
      </c>
      <c r="B40" s="48">
        <f>SUM(B34:B39)</f>
        <v>100.00000000000003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 s="35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 s="35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 s="35">
        <v>2.6990500000000002</v>
      </c>
      <c r="AC12" s="31">
        <v>25.9252</v>
      </c>
    </row>
    <row r="13" spans="1:29" ht="15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 s="35">
        <v>73.838399999999993</v>
      </c>
      <c r="AC13" s="31">
        <v>208.18600000000001</v>
      </c>
    </row>
    <row r="14" spans="1:29" ht="13.5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 s="35">
        <v>1.639</v>
      </c>
      <c r="AC14" s="31">
        <v>48.0426</v>
      </c>
    </row>
    <row r="15" spans="1:29" ht="16.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 s="35">
        <v>15.614000000000001</v>
      </c>
      <c r="AC15" s="31">
        <v>538.20399999999995</v>
      </c>
    </row>
    <row r="16" spans="1:29" x14ac:dyDescent="0.2">
      <c r="A16" s="30" t="s">
        <v>60</v>
      </c>
      <c r="B16">
        <v>2.43005</v>
      </c>
      <c r="C16">
        <v>6.9463499999999998</v>
      </c>
      <c r="AC16" s="31">
        <v>9.3764000000000003</v>
      </c>
    </row>
    <row r="17" spans="1:29" x14ac:dyDescent="0.2">
      <c r="A17" s="30" t="s">
        <v>61</v>
      </c>
      <c r="B17">
        <v>6.5230100000000002</v>
      </c>
      <c r="C17">
        <v>15.4338</v>
      </c>
      <c r="D17">
        <v>2.2089699999999999</v>
      </c>
      <c r="E17">
        <v>12.351000000000001</v>
      </c>
      <c r="F17">
        <v>8.1191099999999992</v>
      </c>
      <c r="G17">
        <v>134.88900000000001</v>
      </c>
      <c r="AC17" s="31">
        <v>179.52500000000001</v>
      </c>
    </row>
    <row r="18" spans="1:29" x14ac:dyDescent="0.2">
      <c r="A18" s="30" t="s">
        <v>62</v>
      </c>
      <c r="B18">
        <v>9.6000300000000003</v>
      </c>
      <c r="C18">
        <v>18.933800000000002</v>
      </c>
      <c r="D18">
        <v>1.0689900000000001</v>
      </c>
      <c r="E18">
        <v>10.475</v>
      </c>
      <c r="F18">
        <v>3.13002</v>
      </c>
      <c r="G18">
        <v>102.785</v>
      </c>
      <c r="AC18" s="31">
        <v>145.99299999999999</v>
      </c>
    </row>
    <row r="19" spans="1:29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ht="15.75" customHeight="1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 s="35">
        <v>7.3520300000000001</v>
      </c>
      <c r="I30" s="35">
        <v>14.2469</v>
      </c>
      <c r="J30" s="35">
        <v>11.1662</v>
      </c>
      <c r="K30" s="35">
        <v>51.010399999999997</v>
      </c>
      <c r="L30" s="35">
        <v>2.2850100000000002</v>
      </c>
      <c r="M30" s="35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33">
        <v>63.775399999999998</v>
      </c>
      <c r="C31" s="33">
        <v>117.93899999999999</v>
      </c>
      <c r="D31" s="33">
        <v>14.141</v>
      </c>
      <c r="E31" s="33">
        <v>148.44200000000001</v>
      </c>
      <c r="F31" s="33">
        <v>44.750799999999998</v>
      </c>
      <c r="G31" s="33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7.2372087876996307</v>
      </c>
      <c r="C34" s="36">
        <f>+AB10/SUM(AB$10:AB$15)*100</f>
        <v>8.4513677031090193</v>
      </c>
    </row>
    <row r="35" spans="1:3" x14ac:dyDescent="0.2">
      <c r="A35" s="36" t="str">
        <f t="shared" ref="A35:A39" si="0">+A11</f>
        <v>c-Energy</v>
      </c>
      <c r="B35" s="48">
        <f>+I30/SUM($H30:$M30)*100</f>
        <v>14.024397326653709</v>
      </c>
      <c r="C35" s="36">
        <f t="shared" ref="C35:C39" si="1">+AB11/SUM(AB$10:AB$15)*100</f>
        <v>19.119463537119678</v>
      </c>
    </row>
    <row r="36" spans="1:3" x14ac:dyDescent="0.2">
      <c r="A36" s="36" t="str">
        <f t="shared" si="0"/>
        <v>c-Electr</v>
      </c>
      <c r="B36" s="48">
        <f>+J30/SUM($H30:$M30)*100</f>
        <v>10.991810529229561</v>
      </c>
      <c r="C36" s="36">
        <f t="shared" si="1"/>
        <v>2.0843267938373344</v>
      </c>
    </row>
    <row r="37" spans="1:3" x14ac:dyDescent="0.2">
      <c r="A37" s="36" t="str">
        <f t="shared" si="0"/>
        <v>c-OthrMfg</v>
      </c>
      <c r="B37" s="48">
        <f>+K30/SUM($H30:$M30)*100</f>
        <v>50.213738946124167</v>
      </c>
      <c r="C37" s="36">
        <f t="shared" si="1"/>
        <v>57.021305842455163</v>
      </c>
    </row>
    <row r="38" spans="1:3" x14ac:dyDescent="0.2">
      <c r="A38" s="36" t="str">
        <f t="shared" si="0"/>
        <v>c-Const</v>
      </c>
      <c r="B38" s="48">
        <f>+L30/SUM($H30:$M30)*100</f>
        <v>2.2493235816477264</v>
      </c>
      <c r="C38" s="36">
        <f t="shared" si="1"/>
        <v>1.265708903169408</v>
      </c>
    </row>
    <row r="39" spans="1:3" x14ac:dyDescent="0.2">
      <c r="A39" s="36" t="str">
        <f t="shared" si="0"/>
        <v>c-OthrSer</v>
      </c>
      <c r="B39" s="48">
        <f>+M30/SUM($H30:$M30)*100</f>
        <v>15.28352082864521</v>
      </c>
      <c r="C39" s="36">
        <f t="shared" si="1"/>
        <v>12.057827220309418</v>
      </c>
    </row>
    <row r="40" spans="1:3" x14ac:dyDescent="0.2">
      <c r="A40" s="36" t="s">
        <v>0</v>
      </c>
      <c r="B40" s="48">
        <f>SUM(B34:B39)</f>
        <v>100</v>
      </c>
      <c r="C40" s="48">
        <f>SUM(C34:C39)</f>
        <v>100.00000000000003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D35" sqref="D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75</v>
      </c>
      <c r="C1" s="20"/>
      <c r="D1" s="20"/>
      <c r="E1" s="20" t="s">
        <v>76</v>
      </c>
      <c r="F1" s="20"/>
      <c r="G1" s="20" t="s">
        <v>77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72</v>
      </c>
      <c r="R2" s="66"/>
      <c r="S2" s="66"/>
      <c r="T2" s="18" t="s">
        <v>33</v>
      </c>
      <c r="U2" s="9" t="s">
        <v>73</v>
      </c>
      <c r="V2" s="9" t="s">
        <v>12</v>
      </c>
      <c r="W2" s="9" t="s">
        <v>13</v>
      </c>
      <c r="X2" s="9" t="s">
        <v>74</v>
      </c>
      <c r="Y2" s="9" t="s">
        <v>8</v>
      </c>
      <c r="Z2" s="9" t="s">
        <v>4</v>
      </c>
      <c r="AA2" s="9" t="s">
        <v>71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80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81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  <c r="T3" t="s">
        <v>66</v>
      </c>
      <c r="U3" t="s">
        <v>67</v>
      </c>
      <c r="V3" t="s">
        <v>68</v>
      </c>
      <c r="W3" t="s">
        <v>69</v>
      </c>
      <c r="X3" t="s">
        <v>34</v>
      </c>
      <c r="Y3" t="s">
        <v>35</v>
      </c>
      <c r="Z3" t="s">
        <v>70</v>
      </c>
      <c r="AA3" t="s">
        <v>71</v>
      </c>
      <c r="AB3" t="s">
        <v>36</v>
      </c>
      <c r="AC3" s="31" t="s">
        <v>42</v>
      </c>
    </row>
    <row r="4" spans="1:29" x14ac:dyDescent="0.2">
      <c r="A4" s="30" t="s">
        <v>50</v>
      </c>
      <c r="H4">
        <v>63.775399999999998</v>
      </c>
      <c r="AC4" s="31">
        <v>63.775399999999998</v>
      </c>
    </row>
    <row r="5" spans="1:29" ht="12.75" customHeight="1" x14ac:dyDescent="0.2">
      <c r="A5" s="30" t="s">
        <v>51</v>
      </c>
      <c r="I5">
        <v>117.93899999999999</v>
      </c>
      <c r="AC5" s="31">
        <v>117.93899999999999</v>
      </c>
    </row>
    <row r="6" spans="1:29" x14ac:dyDescent="0.2">
      <c r="A6" s="30" t="s">
        <v>80</v>
      </c>
      <c r="J6">
        <v>14.141</v>
      </c>
      <c r="AC6" s="31">
        <v>14.141</v>
      </c>
    </row>
    <row r="7" spans="1:29" x14ac:dyDescent="0.2">
      <c r="A7" s="30" t="s">
        <v>52</v>
      </c>
      <c r="K7">
        <v>148.44200000000001</v>
      </c>
      <c r="AC7" s="31">
        <v>148.44200000000001</v>
      </c>
    </row>
    <row r="8" spans="1:29" x14ac:dyDescent="0.2">
      <c r="A8" s="30" t="s">
        <v>53</v>
      </c>
      <c r="L8">
        <v>44.750799999999998</v>
      </c>
      <c r="AC8" s="31">
        <v>44.750799999999998</v>
      </c>
    </row>
    <row r="9" spans="1:29" x14ac:dyDescent="0.2">
      <c r="A9" s="30" t="s">
        <v>54</v>
      </c>
      <c r="M9">
        <v>503.08499999999998</v>
      </c>
      <c r="AC9" s="31">
        <v>503.08499999999998</v>
      </c>
    </row>
    <row r="10" spans="1:29" x14ac:dyDescent="0.2">
      <c r="A10" s="30" t="s">
        <v>55</v>
      </c>
      <c r="B10">
        <v>22.691600000000001</v>
      </c>
      <c r="C10">
        <v>3.4689999999999999E-2</v>
      </c>
      <c r="D10">
        <v>4.9899999999999999E-4</v>
      </c>
      <c r="E10">
        <v>2.5243899999999999</v>
      </c>
      <c r="F10">
        <v>5.6134000000000003E-2</v>
      </c>
      <c r="G10">
        <v>7.88117</v>
      </c>
      <c r="Y10">
        <v>29.581600000000002</v>
      </c>
      <c r="Z10">
        <v>5.2069999999999998E-2</v>
      </c>
      <c r="AA10">
        <v>0.51622699999999999</v>
      </c>
      <c r="AB10" s="35">
        <v>10.943899999999999</v>
      </c>
      <c r="AC10" s="31">
        <v>74.282399999999996</v>
      </c>
    </row>
    <row r="11" spans="1:29" x14ac:dyDescent="0.2">
      <c r="A11" s="30" t="s">
        <v>56</v>
      </c>
      <c r="B11">
        <v>1.9335899999999999</v>
      </c>
      <c r="C11">
        <v>29.5212</v>
      </c>
      <c r="D11">
        <v>0.30688500000000002</v>
      </c>
      <c r="E11">
        <v>43.839100000000002</v>
      </c>
      <c r="F11">
        <v>1.7487900000000001</v>
      </c>
      <c r="G11">
        <v>16.4191</v>
      </c>
      <c r="Y11">
        <v>11.408099999999999</v>
      </c>
      <c r="Z11">
        <v>1.05E-4</v>
      </c>
      <c r="AA11">
        <v>5.62E-4</v>
      </c>
      <c r="AB11" s="35">
        <v>24.758299999999998</v>
      </c>
      <c r="AC11" s="31">
        <v>129.93600000000001</v>
      </c>
    </row>
    <row r="12" spans="1:29" x14ac:dyDescent="0.2">
      <c r="A12" s="30" t="s">
        <v>81</v>
      </c>
      <c r="B12">
        <v>0.23405000000000001</v>
      </c>
      <c r="C12">
        <v>3.1706300000000001</v>
      </c>
      <c r="D12">
        <v>1.9811000000000001</v>
      </c>
      <c r="E12">
        <v>1.6801200000000001</v>
      </c>
      <c r="F12">
        <v>2.6607599999999998</v>
      </c>
      <c r="G12">
        <v>3.0030600000000001</v>
      </c>
      <c r="Y12">
        <v>2.1776300000000002</v>
      </c>
      <c r="Z12">
        <v>1.5269999999999999E-3</v>
      </c>
      <c r="AA12">
        <v>8.3172700000000006</v>
      </c>
      <c r="AB12" s="35">
        <v>2.6990500000000002</v>
      </c>
      <c r="AC12" s="31">
        <v>25.9252</v>
      </c>
    </row>
    <row r="13" spans="1:29" ht="21.75" customHeight="1" x14ac:dyDescent="0.2">
      <c r="A13" s="30" t="s">
        <v>57</v>
      </c>
      <c r="B13">
        <v>3.8929299999999998</v>
      </c>
      <c r="C13">
        <v>5.1873800000000001</v>
      </c>
      <c r="D13">
        <v>3.4428299999999998</v>
      </c>
      <c r="E13">
        <v>38.4709</v>
      </c>
      <c r="F13">
        <v>11.0192</v>
      </c>
      <c r="G13">
        <v>23.811</v>
      </c>
      <c r="Y13">
        <v>34.725000000000001</v>
      </c>
      <c r="Z13">
        <v>1.554E-2</v>
      </c>
      <c r="AA13">
        <v>13.7826</v>
      </c>
      <c r="AB13" s="35">
        <v>73.838399999999993</v>
      </c>
      <c r="AC13" s="31">
        <v>208.18600000000001</v>
      </c>
    </row>
    <row r="14" spans="1:29" ht="18" customHeight="1" x14ac:dyDescent="0.2">
      <c r="A14" s="30" t="s">
        <v>58</v>
      </c>
      <c r="B14">
        <v>0.49504999999999999</v>
      </c>
      <c r="C14">
        <v>3.1369699999999998</v>
      </c>
      <c r="D14">
        <v>0.31571700000000003</v>
      </c>
      <c r="E14">
        <v>2.3336999999999999</v>
      </c>
      <c r="F14">
        <v>3.6217999999999999</v>
      </c>
      <c r="G14">
        <v>8.8700799999999997</v>
      </c>
      <c r="Y14">
        <v>0.95159899999999997</v>
      </c>
      <c r="Z14">
        <v>4.0566999999999999E-2</v>
      </c>
      <c r="AA14">
        <v>26.638100000000001</v>
      </c>
      <c r="AB14" s="35">
        <v>1.639</v>
      </c>
      <c r="AC14" s="31">
        <v>48.0426</v>
      </c>
    </row>
    <row r="15" spans="1:29" ht="16.5" customHeight="1" x14ac:dyDescent="0.2">
      <c r="A15" s="30" t="s">
        <v>59</v>
      </c>
      <c r="B15">
        <v>15.341900000000001</v>
      </c>
      <c r="C15">
        <v>32.789200000000001</v>
      </c>
      <c r="D15">
        <v>4.7076099999999999</v>
      </c>
      <c r="E15">
        <v>35.8125</v>
      </c>
      <c r="F15">
        <v>13.9299</v>
      </c>
      <c r="G15">
        <v>194.673</v>
      </c>
      <c r="Y15">
        <v>146.982</v>
      </c>
      <c r="Z15">
        <v>68.834299999999999</v>
      </c>
      <c r="AA15">
        <v>9.5198</v>
      </c>
      <c r="AB15" s="35">
        <v>15.614000000000001</v>
      </c>
      <c r="AC15" s="31">
        <v>538.20399999999995</v>
      </c>
    </row>
    <row r="16" spans="1:29" x14ac:dyDescent="0.2">
      <c r="A16" s="30" t="s">
        <v>60</v>
      </c>
      <c r="B16">
        <v>2.43005</v>
      </c>
      <c r="C16">
        <v>6.9463499999999998</v>
      </c>
      <c r="AC16" s="31">
        <v>9.3764000000000003</v>
      </c>
    </row>
    <row r="17" spans="1:29" x14ac:dyDescent="0.2">
      <c r="A17" s="30" t="s">
        <v>61</v>
      </c>
      <c r="B17">
        <v>6.5230100000000002</v>
      </c>
      <c r="C17">
        <v>15.4338</v>
      </c>
      <c r="D17">
        <v>2.2089699999999999</v>
      </c>
      <c r="E17">
        <v>12.351000000000001</v>
      </c>
      <c r="F17">
        <v>8.1191099999999992</v>
      </c>
      <c r="G17">
        <v>134.88900000000001</v>
      </c>
      <c r="AC17" s="31">
        <v>179.52500000000001</v>
      </c>
    </row>
    <row r="18" spans="1:29" x14ac:dyDescent="0.2">
      <c r="A18" s="30" t="s">
        <v>62</v>
      </c>
      <c r="B18">
        <v>9.6000300000000003</v>
      </c>
      <c r="C18">
        <v>18.933800000000002</v>
      </c>
      <c r="D18">
        <v>1.0689900000000001</v>
      </c>
      <c r="E18">
        <v>10.475</v>
      </c>
      <c r="F18">
        <v>3.13002</v>
      </c>
      <c r="G18">
        <v>102.785</v>
      </c>
      <c r="AC18" s="31">
        <v>145.99299999999999</v>
      </c>
    </row>
    <row r="19" spans="1:29" x14ac:dyDescent="0.2">
      <c r="A19" s="30" t="s">
        <v>63</v>
      </c>
      <c r="B19">
        <v>5.2095500000000003E-2</v>
      </c>
      <c r="C19">
        <v>0.14896300000000001</v>
      </c>
      <c r="AC19" s="31">
        <v>0.20105899999999999</v>
      </c>
    </row>
    <row r="20" spans="1:29" x14ac:dyDescent="0.2">
      <c r="A20" s="30" t="s">
        <v>64</v>
      </c>
      <c r="B20">
        <v>0.18199899999999999</v>
      </c>
      <c r="C20">
        <v>0.45399499999999998</v>
      </c>
      <c r="D20">
        <v>6.4899899999999996E-2</v>
      </c>
      <c r="E20">
        <v>0.36299700000000001</v>
      </c>
      <c r="F20">
        <v>0.23899899999999999</v>
      </c>
      <c r="G20">
        <v>3.9656400000000001</v>
      </c>
      <c r="AC20" s="31">
        <v>5.2685300000000002</v>
      </c>
    </row>
    <row r="21" spans="1:29" x14ac:dyDescent="0.2">
      <c r="A21" s="30" t="s">
        <v>65</v>
      </c>
      <c r="B21">
        <v>0.157</v>
      </c>
      <c r="C21">
        <v>0.40600000000000003</v>
      </c>
      <c r="D21">
        <v>2.29E-2</v>
      </c>
      <c r="E21">
        <v>0.224</v>
      </c>
      <c r="F21">
        <v>6.7100000000000007E-2</v>
      </c>
      <c r="G21">
        <v>2.202</v>
      </c>
      <c r="AC21" s="31">
        <v>3.0790000000000002</v>
      </c>
    </row>
    <row r="22" spans="1:29" x14ac:dyDescent="0.2">
      <c r="A22" s="30" t="s">
        <v>66</v>
      </c>
      <c r="H22">
        <v>2.8730000000000002</v>
      </c>
      <c r="I22">
        <v>-2.34</v>
      </c>
      <c r="J22">
        <v>0.45299899999999999</v>
      </c>
      <c r="K22">
        <v>4.8570000000000002</v>
      </c>
      <c r="L22">
        <v>0.87380100000000005</v>
      </c>
      <c r="M22">
        <v>19.593</v>
      </c>
      <c r="AC22" s="31">
        <v>26.309799999999999</v>
      </c>
    </row>
    <row r="23" spans="1:29" x14ac:dyDescent="0.2">
      <c r="A23" s="30" t="s">
        <v>67</v>
      </c>
      <c r="B23">
        <v>0.24199999999999999</v>
      </c>
      <c r="C23">
        <v>1.776</v>
      </c>
      <c r="D23">
        <v>2.06E-2</v>
      </c>
      <c r="E23">
        <v>0.36799999999999999</v>
      </c>
      <c r="F23">
        <v>0.159</v>
      </c>
      <c r="G23">
        <v>4.5860000000000003</v>
      </c>
      <c r="AC23" s="31">
        <v>7.1516000000000002</v>
      </c>
    </row>
    <row r="24" spans="1:29" x14ac:dyDescent="0.2">
      <c r="A24" s="30" t="s">
        <v>68</v>
      </c>
      <c r="H24">
        <v>0.28199800000000003</v>
      </c>
      <c r="I24">
        <v>8.9799799999999999E-2</v>
      </c>
      <c r="J24">
        <v>0.16499900000000001</v>
      </c>
      <c r="K24">
        <v>3.8766500000000002</v>
      </c>
      <c r="L24">
        <v>0.13300000000000001</v>
      </c>
      <c r="AC24" s="31">
        <v>4.5464399999999996</v>
      </c>
    </row>
    <row r="25" spans="1:29" x14ac:dyDescent="0.2">
      <c r="A25" s="30" t="s">
        <v>69</v>
      </c>
      <c r="H25" s="35"/>
      <c r="I25" s="35"/>
      <c r="J25" s="35"/>
      <c r="K25" s="35"/>
      <c r="L25" s="35"/>
      <c r="M25" s="35"/>
      <c r="AC25" s="31">
        <v>0</v>
      </c>
    </row>
    <row r="26" spans="1:29" x14ac:dyDescent="0.2">
      <c r="A26" s="30" t="s">
        <v>34</v>
      </c>
      <c r="Y26">
        <v>50.1828</v>
      </c>
      <c r="AC26" s="31">
        <v>50.1828</v>
      </c>
    </row>
    <row r="27" spans="1:29" x14ac:dyDescent="0.2">
      <c r="A27" s="30" t="s">
        <v>35</v>
      </c>
      <c r="N27">
        <v>9.3764000000000003</v>
      </c>
      <c r="O27">
        <v>179.52500000000001</v>
      </c>
      <c r="P27">
        <v>145.99299999999999</v>
      </c>
      <c r="AC27" s="31">
        <v>334.89499999999998</v>
      </c>
    </row>
    <row r="28" spans="1:29" x14ac:dyDescent="0.2">
      <c r="A28" s="30" t="s">
        <v>70</v>
      </c>
      <c r="Q28">
        <v>0.20105899999999999</v>
      </c>
      <c r="R28">
        <v>5.2685300000000002</v>
      </c>
      <c r="S28">
        <v>3.0790000000000002</v>
      </c>
      <c r="T28">
        <v>26.309799999999999</v>
      </c>
      <c r="U28">
        <v>7.1516000000000002</v>
      </c>
      <c r="V28">
        <v>4.5464399999999996</v>
      </c>
      <c r="X28">
        <v>50.1828</v>
      </c>
      <c r="AC28" s="31">
        <v>96.739199999999997</v>
      </c>
    </row>
    <row r="29" spans="1:29" x14ac:dyDescent="0.2">
      <c r="A29" s="30" t="s">
        <v>71</v>
      </c>
      <c r="Y29">
        <v>58.885599999999997</v>
      </c>
      <c r="Z29">
        <v>27.795100000000001</v>
      </c>
      <c r="AB29">
        <v>-27.906099999999999</v>
      </c>
      <c r="AC29" s="31">
        <v>58.7746</v>
      </c>
    </row>
    <row r="30" spans="1:29" x14ac:dyDescent="0.2">
      <c r="A30" s="30" t="s">
        <v>36</v>
      </c>
      <c r="H30">
        <v>7.3520300000000001</v>
      </c>
      <c r="I30">
        <v>14.2469</v>
      </c>
      <c r="J30">
        <v>11.1662</v>
      </c>
      <c r="K30">
        <v>51.010399999999997</v>
      </c>
      <c r="L30">
        <v>2.2850100000000002</v>
      </c>
      <c r="M30">
        <v>15.526</v>
      </c>
      <c r="AB30">
        <v>3.3639999999999999</v>
      </c>
      <c r="AC30" s="31">
        <v>104.95099999999999</v>
      </c>
    </row>
    <row r="31" spans="1:29" x14ac:dyDescent="0.2">
      <c r="A31" s="32" t="s">
        <v>42</v>
      </c>
      <c r="B31" s="49">
        <v>63.775399999999998</v>
      </c>
      <c r="C31" s="49">
        <v>117.93899999999999</v>
      </c>
      <c r="D31" s="49">
        <v>14.141</v>
      </c>
      <c r="E31" s="49">
        <v>148.44200000000001</v>
      </c>
      <c r="F31" s="49">
        <v>44.750799999999998</v>
      </c>
      <c r="G31" s="49">
        <v>503.08499999999998</v>
      </c>
      <c r="H31" s="33">
        <v>74.282399999999996</v>
      </c>
      <c r="I31" s="33">
        <v>129.93600000000001</v>
      </c>
      <c r="J31" s="33">
        <v>25.9252</v>
      </c>
      <c r="K31" s="33">
        <v>208.18600000000001</v>
      </c>
      <c r="L31" s="33">
        <v>48.0426</v>
      </c>
      <c r="M31" s="33">
        <v>538.20399999999995</v>
      </c>
      <c r="N31" s="33">
        <v>9.3764000000000003</v>
      </c>
      <c r="O31" s="33">
        <v>179.52500000000001</v>
      </c>
      <c r="P31" s="33">
        <v>145.99299999999999</v>
      </c>
      <c r="Q31" s="33">
        <v>0.20105899999999999</v>
      </c>
      <c r="R31" s="33">
        <v>5.2685300000000002</v>
      </c>
      <c r="S31" s="33">
        <v>3.0790000000000002</v>
      </c>
      <c r="T31" s="33">
        <v>26.309799999999999</v>
      </c>
      <c r="U31" s="33">
        <v>7.1516000000000002</v>
      </c>
      <c r="V31" s="33">
        <v>4.5464399999999996</v>
      </c>
      <c r="W31" s="33">
        <v>0</v>
      </c>
      <c r="X31" s="33">
        <v>50.1828</v>
      </c>
      <c r="Y31" s="33">
        <v>334.89499999999998</v>
      </c>
      <c r="Z31" s="33">
        <v>96.739199999999997</v>
      </c>
      <c r="AA31" s="33">
        <v>58.7746</v>
      </c>
      <c r="AB31" s="33">
        <v>104.95099999999999</v>
      </c>
      <c r="AC31" s="34">
        <v>2943.7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17.160064852592065</v>
      </c>
    </row>
    <row r="35" spans="1:2" x14ac:dyDescent="0.2">
      <c r="A35" s="36" t="str">
        <f t="shared" ref="A35:A39" si="0">+A5</f>
        <v>a-Energy</v>
      </c>
      <c r="B35" s="48">
        <f>+(I25+AB11)/C31*100</f>
        <v>20.992462205038198</v>
      </c>
    </row>
    <row r="36" spans="1:2" x14ac:dyDescent="0.2">
      <c r="A36" s="36" t="str">
        <f t="shared" si="0"/>
        <v>a-Electr</v>
      </c>
      <c r="B36" s="48">
        <f>+(J25+AB12)/D31*100</f>
        <v>19.086698253305993</v>
      </c>
    </row>
    <row r="37" spans="1:2" x14ac:dyDescent="0.2">
      <c r="A37" s="36" t="str">
        <f t="shared" si="0"/>
        <v>a-OthrMfg</v>
      </c>
      <c r="B37" s="48">
        <f>+(K25+AB13)/E31*100</f>
        <v>49.742256234758351</v>
      </c>
    </row>
    <row r="38" spans="1:2" x14ac:dyDescent="0.2">
      <c r="A38" s="36" t="str">
        <f t="shared" si="0"/>
        <v>a-Const</v>
      </c>
      <c r="B38" s="48">
        <f>+L25+AB14/F31*100</f>
        <v>3.6625043574640004</v>
      </c>
    </row>
    <row r="39" spans="1:2" x14ac:dyDescent="0.2">
      <c r="A39" s="36" t="str">
        <f t="shared" si="0"/>
        <v>a-OthrSer</v>
      </c>
      <c r="B39" s="36">
        <f>+(M25+AB15)/G31*100</f>
        <v>3.1036504765596273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